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8BF412E7-3E37-4DD7-BB69-2581A5CBE1A8}" xr6:coauthVersionLast="44" xr6:coauthVersionMax="44" xr10:uidLastSave="{00000000-0000-0000-0000-000000000000}"/>
  <bookViews>
    <workbookView xWindow="-120" yWindow="-120" windowWidth="20730" windowHeight="11160" xr2:uid="{00000000-000D-0000-FFFF-FFFF00000000}"/>
  </bookViews>
  <sheets>
    <sheet name="Estadisticas M y R " sheetId="3" r:id="rId1"/>
    <sheet name="riesgos 2019" sheetId="5" r:id="rId2"/>
    <sheet name="Controles 2019" sheetId="6" r:id="rId3"/>
    <sheet name="Acciones de acompañamiento 2019" sheetId="7"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6" i="3" l="1"/>
  <c r="I66" i="3"/>
  <c r="I72" i="3" l="1"/>
  <c r="I71" i="3"/>
  <c r="H71" i="3"/>
  <c r="I70" i="3"/>
  <c r="H70" i="3"/>
  <c r="I69" i="3"/>
  <c r="H63" i="3"/>
  <c r="I63" i="3"/>
  <c r="H64" i="3"/>
  <c r="I64" i="3"/>
  <c r="H65" i="3"/>
  <c r="I65" i="3"/>
  <c r="H67" i="3"/>
  <c r="I67" i="3"/>
  <c r="G55" i="3" l="1"/>
  <c r="G54" i="3"/>
  <c r="G49" i="3"/>
  <c r="F49" i="3"/>
  <c r="G41" i="3"/>
  <c r="F41" i="3"/>
  <c r="G32" i="3" l="1"/>
  <c r="H29" i="3" s="1"/>
  <c r="G52" i="7"/>
  <c r="T50" i="7"/>
  <c r="S50" i="7"/>
  <c r="R50" i="7"/>
  <c r="Q50" i="7"/>
  <c r="H31" i="3" l="1"/>
  <c r="H32" i="3"/>
  <c r="H30" i="3"/>
  <c r="I50" i="5"/>
  <c r="I49" i="5"/>
  <c r="J49" i="5"/>
  <c r="F50" i="5"/>
  <c r="F49" i="5"/>
  <c r="M78" i="5"/>
  <c r="K74" i="5"/>
  <c r="K75" i="5"/>
  <c r="K76" i="5"/>
  <c r="K77" i="5"/>
  <c r="K78" i="5"/>
  <c r="H77" i="5"/>
  <c r="H76" i="5"/>
  <c r="H75" i="5"/>
  <c r="H74" i="5"/>
  <c r="E100" i="6"/>
  <c r="C100" i="6"/>
  <c r="F100" i="6"/>
  <c r="E101" i="6"/>
  <c r="I67" i="5"/>
  <c r="I64" i="5"/>
  <c r="I62" i="5"/>
  <c r="I59" i="5"/>
  <c r="I56" i="5"/>
  <c r="I53" i="5"/>
  <c r="C49" i="5"/>
  <c r="H78" i="5"/>
</calcChain>
</file>

<file path=xl/sharedStrings.xml><?xml version="1.0" encoding="utf-8"?>
<sst xmlns="http://schemas.openxmlformats.org/spreadsheetml/2006/main" count="967" uniqueCount="405">
  <si>
    <t>RIESGO</t>
  </si>
  <si>
    <t xml:space="preserve">UNIVERSIDAD NACIONAL DE COLOMBIA </t>
  </si>
  <si>
    <t>Nota 2 : Para facilitar la comprensión del análisis, los resultados serán mostrados en forma de tablas y gráficas</t>
  </si>
  <si>
    <t>Total controles</t>
  </si>
  <si>
    <t>Promedio de riesgos por proceso</t>
  </si>
  <si>
    <t>Promedio de controles por proceso</t>
  </si>
  <si>
    <t>Promedio de controles por riesgo</t>
  </si>
  <si>
    <t xml:space="preserve">Nota 3 : Los datos usados para el análisis fueron extraidos de los archivos Access de las versiones 0 y 2 del Mapa de Riesgos de Corrupción año 2019 </t>
  </si>
  <si>
    <t>Bajo</t>
  </si>
  <si>
    <t>Moderado</t>
  </si>
  <si>
    <t>Alto</t>
  </si>
  <si>
    <t>Extremo</t>
  </si>
  <si>
    <t>Total</t>
  </si>
  <si>
    <t>Proceso</t>
  </si>
  <si>
    <t>TOTAL</t>
  </si>
  <si>
    <t>Total riesgos</t>
  </si>
  <si>
    <t>Total procesos</t>
  </si>
  <si>
    <t>Índice de vulnerabilidad inherente</t>
  </si>
  <si>
    <t>Índice de vulnerabilidad residual</t>
  </si>
  <si>
    <t>Nivel de riesgos inherentes significativos</t>
  </si>
  <si>
    <t>Nivel de riesgos residuales significativos</t>
  </si>
  <si>
    <t>Tabla 4. Nivel de aceptabilidad de riesgos residuales  de corrupción 2018 - 2019</t>
  </si>
  <si>
    <t>Tabla 3. Nivel de aceptabilidad de riesgos inherentes de corrupción 2018 - 2019</t>
  </si>
  <si>
    <t>Id</t>
  </si>
  <si>
    <t>Escenario de riesgo</t>
  </si>
  <si>
    <t>Probabilidad</t>
  </si>
  <si>
    <t>Impacto</t>
  </si>
  <si>
    <t>Riesgo inherente</t>
  </si>
  <si>
    <t>Vulnerabilidad</t>
  </si>
  <si>
    <t>CALIFICACION</t>
  </si>
  <si>
    <t>VLRRIESGORESIDUAL</t>
  </si>
  <si>
    <t>VULNERABILIDAD RESIDUAL</t>
  </si>
  <si>
    <t>FECHAIDENTIFICACION</t>
  </si>
  <si>
    <t>Ejecución presupuestal con destinación diferente al cumplimiento de las metas de proyectos de inversión, Plan Global de Desarrollo y Plan Estratégico Institucional.</t>
  </si>
  <si>
    <t>Probable</t>
  </si>
  <si>
    <t>Catastrófico</t>
  </si>
  <si>
    <t>28/01/2017 5:56:40 p. m.</t>
  </si>
  <si>
    <t>Adelantar un trámite que beneficie a su solicitante  (estudiantes, docentes y administrativos) sin el cumplimento de los requisitos establecidos para ello.</t>
  </si>
  <si>
    <t>Improbable</t>
  </si>
  <si>
    <t>23/11/2017 1:33:51 p. m.</t>
  </si>
  <si>
    <t>Uso indebido  de la información para favorecer intereses de terceros, publicada en los productos de Unimedios.</t>
  </si>
  <si>
    <t>Raro</t>
  </si>
  <si>
    <t>Baja</t>
  </si>
  <si>
    <t>24/02/2017 4:32:49 p. m.</t>
  </si>
  <si>
    <t>Selección de evaluadores académicos que emitan concepto favorable a una obra sin el cumplimiento de los lineamientos del proceso de Divulgación de la Producción académica en beneficio de un particular</t>
  </si>
  <si>
    <t>Posible</t>
  </si>
  <si>
    <t>Mayor</t>
  </si>
  <si>
    <t>27/01/2017 4:58:43 p. m.</t>
  </si>
  <si>
    <t>Recibir dádiva para favorecer a un proveedor.</t>
  </si>
  <si>
    <t>30/01/2017 6:34:47 p. m.</t>
  </si>
  <si>
    <t>Manipular información para incidir en la toma de decisiones a favor de terceros o para generar documentos falsos o adulterados</t>
  </si>
  <si>
    <t>29/01/2020 4:04:05 p. m.</t>
  </si>
  <si>
    <t>Apropiación y/o utilización indebida de los recursos financieros asignados para la ejecución de proyectos de investigación.</t>
  </si>
  <si>
    <t>01/02/2017 6:01:26 a. m.</t>
  </si>
  <si>
    <t>Uso indebido de la información para favorecer intereses particulares en los procesos de admisión.</t>
  </si>
  <si>
    <t>27/01/2017 5:13:44 p. m.</t>
  </si>
  <si>
    <t>Alteración de los datos en el sistema de información académica y demás aplicativos relacionados  para favorecer o perjudicar a un usuario.</t>
  </si>
  <si>
    <t>30/01/2017 1:17:00 p. m.</t>
  </si>
  <si>
    <t>Uso indebido, falsificación o manipulación de la información académica por parte de docentes y estudiantes en la Sede Bogotá</t>
  </si>
  <si>
    <t>09/04/2018 11:47:42 a. m.</t>
  </si>
  <si>
    <t>Abuso del poder por parte de los intervinientes directos o indirectos, en el manejo de recursos de cualquier índole en el ciclo de vida de los proyectos de extensión buscando beneficio particular</t>
  </si>
  <si>
    <t>28/01/2017 4:55:12 p. m.</t>
  </si>
  <si>
    <t>USO MALINTENCIONADO DE LA INFORMACIÓN A LOS EGRESADOS PARA FINES DIFERENTES A LOS INSTITUCIONALES</t>
  </si>
  <si>
    <t>28/01/2017 5:22:44 p. m.</t>
  </si>
  <si>
    <t>Incumplimiento de requisitos legales para el desarrollo de procesos administrativos favoreciendo intereses particulares.</t>
  </si>
  <si>
    <t>09/04/2018 9:48:24 a. m.</t>
  </si>
  <si>
    <t>Incumplimiento de requisitos legales para el desarrollo de procesos administrativos de selección de personal favoreciendo intereses particulares.</t>
  </si>
  <si>
    <t>30/01/2017 12:47:38 p. m.</t>
  </si>
  <si>
    <t>Omisión  intencional de requisitos normativos en la asignación y reconocimiento de puntaje para un pago no debido a profesores.</t>
  </si>
  <si>
    <t>29/01/2020 7:11:55 p. m.</t>
  </si>
  <si>
    <t>Liquidar intencionalmente un pago laboral no debido a un servidor público o tercero en los procesos de nómina.</t>
  </si>
  <si>
    <t>29/01/2020 7:18:19 p. m.</t>
  </si>
  <si>
    <t xml:space="preserve">El manejo del sistema de información bibliográfico por parte de funcionarios de las bibliotecas para descargar las multas ocasionadas por devolución tardía de material bibliográfico no es controlado de manera eficaz, por lo tanto, esto da pie a modificar </t>
  </si>
  <si>
    <t>28/01/2017 6:58:47 p. m.</t>
  </si>
  <si>
    <t>Apropiación, uso o aplicación indebida de los equipos, infraestructura e insumos de los laboratorios de la universidad, por parte de los funcionarios públicos encargados de su administración o custodia, en beneficio propio, favorecimiento a terceros o asu</t>
  </si>
  <si>
    <t>01/02/2017 6:10:59 a. m.</t>
  </si>
  <si>
    <t>Alteración de la confidencialidad, integridad y disponibilidad de la información en procesos de TI que soportan los sistemas de misión crítica (SARA, SIA y QUIPU) declarados como confidenciales.</t>
  </si>
  <si>
    <t>28/01/2017 5:30:29 p. m.</t>
  </si>
  <si>
    <t>Aceptar algún tipo de regalo o dádiva para permitir el uso inadecuado de información institucional, ocultando, modificando o extraviando documentos generados o archivados por la institución.</t>
  </si>
  <si>
    <t>28/01/2017 7:01:40 p. m.</t>
  </si>
  <si>
    <t>Alteración de la información financiera en beneficio de intereses particulares y de terceros.</t>
  </si>
  <si>
    <t>07/05/2019</t>
  </si>
  <si>
    <t>Inadecuada selección de contratistas en favor propio o de un tercero a cambio de un beneficio.</t>
  </si>
  <si>
    <t>26/06/2019</t>
  </si>
  <si>
    <t>Emitir un recibido a satisfacción de un bien y/o un servicio sin el cumplimiento de las condiciones pactadas para un beneficio en favor propio o de un tercero .</t>
  </si>
  <si>
    <t>Inadecuada utilización de los bienes de la Universidad por parte del servidor público que los tiene bajo su responsabilidad para beneficio propio o de un particular.</t>
  </si>
  <si>
    <t>Abuso de autoridad en la consecución, asignación y/o restitución de recursos físicos en la Universidad para favorecer intereses particulares Sede Orinoquia</t>
  </si>
  <si>
    <t>30/01/2017 8:44:10 p. m.</t>
  </si>
  <si>
    <t>Abuso de autoridad en la consecución, asignación y/o restitución de recursos físicos en la Universidad para favorecer intereses particulares Sede Palmira</t>
  </si>
  <si>
    <t>30/01/2017 8:45:03 p. m.</t>
  </si>
  <si>
    <t>Incumplimiento de los requisitos legales aplicables:  Se puede presentar en la en la celebración de contratos, interventoría de contratos, apropiación de recursos y manejos presupuestales, ETC.de la sede  Bogota</t>
  </si>
  <si>
    <t>30/01/2017 9:28:58 p. m.</t>
  </si>
  <si>
    <t>Abuso de autoridad en la consecución, asignación y/o restitución de recursos físicos en la Universidad para favorecer intereses particulares Sede Manizales</t>
  </si>
  <si>
    <t>31/01/2017 11:00:46 a. m.</t>
  </si>
  <si>
    <t>Abuso de autoridad en la consecución, asignación y/o restitución de recursos físicos en la Universidad para favorecer intereses particulares Sede Medellín.</t>
  </si>
  <si>
    <t>01/02/2017 11:17:52 a. m.</t>
  </si>
  <si>
    <t>Abuso de autoridad en la consecución, asignación y/o restitución de recursos físicos en la Universidad para favorecer intereses particulares Sede Caribe</t>
  </si>
  <si>
    <t>14/08/2017 10:49:49 a. m.</t>
  </si>
  <si>
    <t>Abuso de autoridad en la consecución, asignación y/o restitución de recursos físicos en la Universidad para favorecer intereses particulares Sede Amazonía</t>
  </si>
  <si>
    <t>Cohecho: Recibir dádivas de una parte interesada para obtener un beneficio particular. Sede Medellín.</t>
  </si>
  <si>
    <t>28/01/2017 10:09:04 p. m.</t>
  </si>
  <si>
    <t>Cohecho: Recibir dádivas de una parte interesada para obtener un beneficio particular de la sede Manizales</t>
  </si>
  <si>
    <t>30/01/2017 1:43:53 p. m.</t>
  </si>
  <si>
    <t>Cohecho: Recibir dádivas de una parte interesada para obtener un beneficio particular de la sede Amazonia</t>
  </si>
  <si>
    <t>30/01/2017 6:25:33 p. m.</t>
  </si>
  <si>
    <t>Cohecho: Recibir dádivas de una parte interesada para obtener un beneficio particular  de la sede Orinoquia</t>
  </si>
  <si>
    <t>30/01/2017 8:56:23 p. m.</t>
  </si>
  <si>
    <t>Consiste en ofrecer, prometer o dar un pago indebido u otra ventaja a un servidor público en un asunto administrativo a sabiendas de que dicha resolución es injusta de la Sede Bogotá</t>
  </si>
  <si>
    <t>30/01/2017 9:36:04 p. m.</t>
  </si>
  <si>
    <t>Exigencia de remuneración para realizar actividades propias del cargo en beneficio de un particular  de la sede Palmira.</t>
  </si>
  <si>
    <t>30/01/2017 9:37:04 p. m.</t>
  </si>
  <si>
    <t>Cohecho: Recibir dádivas de una parte interesada para obtener un beneficio particular de la Sede Caribe</t>
  </si>
  <si>
    <t>24/02/2017 8:40:30 a. m.</t>
  </si>
  <si>
    <t>Emisión de una decisión o concepto o asesoría manifiestamente contrario al ordenamiento jurídico para favorecer intereses propios o de terceros.</t>
  </si>
  <si>
    <t>28/01/2017 5:35:49 p. m.</t>
  </si>
  <si>
    <t>Uso indebido por parte de los funcionarios de la ONCI de la información utilizada en los procesos de Evaluación Independiente, con el fin de favorecer intereses particulares.</t>
  </si>
  <si>
    <t>30/01/2017 12:12:33 p. m.</t>
  </si>
  <si>
    <t>Tipificación del delito de cohecho por parte de un operador disciplinario que genere una evaluación de la actuación disciplinaria manifiestamente contraria a la ley</t>
  </si>
  <si>
    <t>28/01/2017 6:04:16 p. m.</t>
  </si>
  <si>
    <t>Tipificación del delito de prevaricato por parte de un operador disciplinario que genere una evaluación de la actuación disciplinaria manifiestamente contraria a la ley</t>
  </si>
  <si>
    <t>24/02/2017 8:46:35 a. m.</t>
  </si>
  <si>
    <t>Manipulación de información del Sistema de Gestión, para presentar resultados que favorezcan o desfavorezca la gestión del sistema o de un proceso en particular.</t>
  </si>
  <si>
    <t>28/01/2017 10:17:01 p. m.</t>
  </si>
  <si>
    <t>Incumplimiento de requisitos legales en el desarrollo de procesos administrativos y asistenciales en Unisalud, favoreciendo intereses particulares</t>
  </si>
  <si>
    <t>28/01/2017 6:17:35 p. m.</t>
  </si>
  <si>
    <t>Exigir o recibir una remuneración o dádiva para realizar actividades propias del cargo, agilizarlas, modificar  o suministrar información,  en beneficio personal,  de un particular o de terceros.</t>
  </si>
  <si>
    <t>31/01/2017 12:31:27 p. m.</t>
  </si>
  <si>
    <t>total riesgos</t>
  </si>
  <si>
    <t>CODIGO</t>
  </si>
  <si>
    <t>CONTROL</t>
  </si>
  <si>
    <t>DOCUMENTADO</t>
  </si>
  <si>
    <t>TIPOCONTROL</t>
  </si>
  <si>
    <t>Revisión de las evaluaciones académicas de los proyectos editoriales por parte de los Comités Editoriales o quién haga sus veces</t>
  </si>
  <si>
    <t>S</t>
  </si>
  <si>
    <t>M</t>
  </si>
  <si>
    <t>Revisión del cumplimiento de los requisitos para aplicar a las convocatorias para la publicación de libros</t>
  </si>
  <si>
    <t>Revisión de la aplicación de la Resolución No. 1053 de 2010 de la Rectoría de la Universidad Nacional de Colombia y de los procedimientos vigentes del proceso Divulgación de la Información Académica</t>
  </si>
  <si>
    <t>Los controles se encuentran definidos en el procedimiento Logística de aplicación de pruebas</t>
  </si>
  <si>
    <t>Los controles se encuentran definidos en el procedimiento Generación de pruebas de admisión a pregrado</t>
  </si>
  <si>
    <t>Los controles se encuentran definidos en los Instructivos para la aplicación de pruebas de admisión a los docentes designados</t>
  </si>
  <si>
    <t>Los controles se encuentran definidos en el Procedimiento Lectura de hojas de respuestas</t>
  </si>
  <si>
    <t>Seguimiento a la aplicación del Acuerdo 036 de 2009 por medio de la plataforma Hermes</t>
  </si>
  <si>
    <t>A</t>
  </si>
  <si>
    <t>Seguimiento a la designación de los directores de proyectos de acuerdo a su idoneidad, pertinencia y disponibilidad mediante la plataforma Hermes</t>
  </si>
  <si>
    <t>Seguimiento a la verificación en la etapa precontractual de lo aprobado en el proyecto contra los recursos a contratar en la ejecución del mismo mediante la plataforma Hermes</t>
  </si>
  <si>
    <t>Política de Seguridad informática y de la información.</t>
  </si>
  <si>
    <t>Control de acceso</t>
  </si>
  <si>
    <t>Uso del sistema ORIÓN para hacer seguimiento a los procedimientos estandarizados dentro del proceso y los tiempos de respuesta, el cual, por regla general, no permite emitir comunicaciones sin aprobación del Director, Jefe de Grupo o Jefe de Oficina, segú</t>
  </si>
  <si>
    <t>Hacer seguimiento al cumplimiento de las funciones de los servidores públicos y contratistas</t>
  </si>
  <si>
    <t>Actualizar e implementar los lineamientos sobre la etapas de formulación, ejecución y seguimiento y sobre la priorización de proyectos de inversión</t>
  </si>
  <si>
    <t>Desarrollar acciones de monitoreo y seguimiento a los proyectos de inversión</t>
  </si>
  <si>
    <t>Fortalecer la etapa de formulación de los proyectos de inversión</t>
  </si>
  <si>
    <t>Verificación aleatoria de un auto inhibitorio, de archivo o de prescripción emitido por alguna de las Oficinas de Veeduría Disciplinaria de Sede</t>
  </si>
  <si>
    <t>Seguimiento a la aplicación de procedimientos y normatividad vigentes</t>
  </si>
  <si>
    <t>Aplicación de los protocolos para el manejo de información</t>
  </si>
  <si>
    <t>Modificación de privilegios en el Sistema de Información Bibliográfico</t>
  </si>
  <si>
    <t>N</t>
  </si>
  <si>
    <t>Hoja de control</t>
  </si>
  <si>
    <t>Procedimiento consulta y préstamo documental</t>
  </si>
  <si>
    <t>Aplicación y cumplimiento del Manual del Convenios y Contratos</t>
  </si>
  <si>
    <t>Aplicación de criterios para la presentación y revisión de la información del sistema de gestión en el aplicativo SoftExpert (Manuales, guías, procedimientos, instructivos, entre otros disponibles en el SI)</t>
  </si>
  <si>
    <t>Toma de datos de las fuentes de información establecidas</t>
  </si>
  <si>
    <t>Declaración ética de la ONCI firmada por los integrantes del Equipo de la oficina, una vez se ingresa a la ONCI o se reformula la declaración ética.</t>
  </si>
  <si>
    <t>Manifestación por parte de un funcionario de la ONCI previo al inicio de una evaluación y a través de medio escrito, informando al Jefe de la Oficina sobre posible existencia de conflicto de intereses.</t>
  </si>
  <si>
    <t>Relevo previo al inicio de una evaluación o una vez se conozca de la inhabilidad por parte del Jefe de la ONCi del profesional que manifestó su conflicto de intereses con el área que será evaluada o su líder.</t>
  </si>
  <si>
    <t>Asignación por parte del Jefe de la ONCI, previo al inicio de una evaluación, de un equipo de trabajo que involucre más de un profesional.</t>
  </si>
  <si>
    <t>Revisión por el Jefe de la ONCI del Informe Preliminar.</t>
  </si>
  <si>
    <t>Aplicación de los requisitos y condiciones dispuestos en la normativa de selección de personal administrativo de la Universidad</t>
  </si>
  <si>
    <t>Implementación de las actividades de control y verificación contemplados en el procedimiento U.PR.08.007.017</t>
  </si>
  <si>
    <t>Seguimiento a la implementación de la Normativa, lineamientos,  Directrices, procedimientos aplicables (P)</t>
  </si>
  <si>
    <t>Niveles de autorización en los sistemas de información  (P)</t>
  </si>
  <si>
    <t>Auditorías a los sistemas de información (P)</t>
  </si>
  <si>
    <t>Evaluación Interna</t>
  </si>
  <si>
    <t>Implementación del Manual de Convenios y Contratos</t>
  </si>
  <si>
    <t xml:space="preserve"> Plan de compras</t>
  </si>
  <si>
    <t>Manual de convenios y contratos</t>
  </si>
  <si>
    <t>Estatuto de Personal Administrativo</t>
  </si>
  <si>
    <t>Manual de Convenios y contratos</t>
  </si>
  <si>
    <t>Aplicación de la normativa, procedimientos y herramientas vigentes para adquisición de bienes y servicios</t>
  </si>
  <si>
    <t>Ejecución de programas de capacitación</t>
  </si>
  <si>
    <t>Seguimiento a la información financiera.( Aplicación de los procedimientos definidos en el proceso que reflejan la gestión realizada de manera periódica( diario, mensual, semestral, trimestral, anual, etc)</t>
  </si>
  <si>
    <t>Manual de funciones</t>
  </si>
  <si>
    <t>Procedimiento Gestión de Espacios Fisicos</t>
  </si>
  <si>
    <t>Inventario actualizado  de los espacios físicos en la Sede</t>
  </si>
  <si>
    <t>Aplicación del Manual de Convenios y Contratos</t>
  </si>
  <si>
    <t>Manual de Convenios y Contratos</t>
  </si>
  <si>
    <t>Normas, procedimientos y herramientas de apoyo al seguimiento a la ejecución contractual y Guía “Cartilla para el ejercicio de la función de supervisión e interventoría de contratos y ordenes contractuales”</t>
  </si>
  <si>
    <t xml:space="preserve">Manual de convenios y contratos, Guía cartilla para el ejercicio de la función de supervisión e interventoría de contratos y ordenes contractuales
Procedimientos y formatos para la supervisión e interventoría de obra
Macroproceso Gestión Administrativa y </t>
  </si>
  <si>
    <t>Evaluación interna</t>
  </si>
  <si>
    <t>Comisión de Espacios Fisicos (RESOLUCION C de S 027 de 2013).</t>
  </si>
  <si>
    <t>Comité de contratación (MANUAL DE CONVENIOS Y CONTRATOS, adoptado mediante Resolución de Rectoría No. 1551 del 19 de diciembre de 2014, y sus modificaciones).</t>
  </si>
  <si>
    <t>Implementación de los procedimientos para el reporte de novedades de los bienes de la Universidad.</t>
  </si>
  <si>
    <t>Administración de usuarios y roles en la nómina de pensionados - Gestión Humana</t>
  </si>
  <si>
    <t>Segregación de funciones en el reconocimiento y pago de obligaciones pensionales</t>
  </si>
  <si>
    <t>Gestión de la información de proyectos y actividades de investigación en el Módulo de Investigación del Sistema de Información Hermes</t>
  </si>
  <si>
    <t>Aplicación de los lineamientos establecidos en la Resolución 1458 de 2017 de Rectoria "Por el cual se reglamenta la gestión del Sistema Nacional de Laboratorios de la Universidad Nacional de Colombia".</t>
  </si>
  <si>
    <t>Aplicación de los lineamientos establecidos en el Manual de convenios y contratos de la Universidad Nacional de Colombia.</t>
  </si>
  <si>
    <t>Aplicación de procedimientos, manuales, guías e instructivos.</t>
  </si>
  <si>
    <t>Sistema de información SAG</t>
  </si>
  <si>
    <t>Seguimientos del Comité Evaluador  para cumplimiento de los requisitos</t>
  </si>
  <si>
    <t>EXISTEN  DOS COORDINADORES DE AGENCIA DE NOTICIAS</t>
  </si>
  <si>
    <t>CONSEJO DE REDACCIÓN ” SE REALIZA DIARIAMENTE, 8:30 AM   ARCHIVO SOPORTE “REPORTE DE CONSEJO Y REPORTE DE ENTREGA</t>
  </si>
  <si>
    <t>COMITÉ “CONSEJO DE REDACCIÓN UN PERIÓDICO” MENSUAL CON VIDEO CONFERENCIA ARCHIVO SOPORTE  “ PLANTILLAS DE TEMAS”</t>
  </si>
  <si>
    <t>SE MANTIENE ACTUALIZADO UN ARCHIVO EN DRIVE, AL IGUAL QUE CRONOGRAMAS DE GRABACIÓN A TRAVÉS DEL CORREO INSTITUCIONAL DE TELEVISIÓN</t>
  </si>
  <si>
    <t>LA PROPUESTA DE AGENDA PARA EL PROGRAMA UN ANÁLISIS SOPORTE</t>
  </si>
  <si>
    <t>REUNIÓN DE COORDINADORES, SOPORTE ACTAS</t>
  </si>
  <si>
    <t>Revisión y Firma</t>
  </si>
  <si>
    <t>Verificación requisitos de acuerdo a la normativa vigente</t>
  </si>
  <si>
    <t>Solicitud anticipada de los Espacios Físicos por medio de correo electrónico u otro medio de comunicación escrita, dirigidos a la Dirección Sede</t>
  </si>
  <si>
    <t>Formato lista de chequeo Orden Contractual Cuando lo requiera</t>
  </si>
  <si>
    <t>Instructivo para la asignación de los espacios físicos</t>
  </si>
  <si>
    <t>Estatuto Estudiantil</t>
  </si>
  <si>
    <t>Estatuto Docente</t>
  </si>
  <si>
    <t>Revisión documental</t>
  </si>
  <si>
    <t>Legislación y normatividad</t>
  </si>
  <si>
    <t>Firma de documento de confidencialidad por parte de los responsables (Manuales Instructivos)</t>
  </si>
  <si>
    <t>Reglamento de prestación de servicios de la Bolsa de Empleo</t>
  </si>
  <si>
    <t>Mecanismos de administración de información (procedimientos)</t>
  </si>
  <si>
    <t>Actualización de usuarios y permisos para el uso de SIE</t>
  </si>
  <si>
    <t>Seguimiento, aplicación de normas, lineamientos y directrices</t>
  </si>
  <si>
    <t>Aplicación de procedimiento, guías e instructivos</t>
  </si>
  <si>
    <t>Ejecución y seguimiento a cronogramas, planes de trabajo y planes de mejora</t>
  </si>
  <si>
    <t>Seguimiento de la normatividad vigente y lienamientos para la contratación, procesos internos y manejo de archivos</t>
  </si>
  <si>
    <t>Aplicación del formato U.FT.08.007.089: Declaración de Impedido Para la Asignación y Reconocimiento de Puntaje.</t>
  </si>
  <si>
    <t>Revisión de reportes, preliminar a la sesión del CIARP</t>
  </si>
  <si>
    <t>Revisión previa a la sesión (pre Comité) con los representantes del Comité por áreas.</t>
  </si>
  <si>
    <t> Uso del sistema SARA para la liquidación de nómina.</t>
  </si>
  <si>
    <t>Definición y aplicación de la Circular de novedades</t>
  </si>
  <si>
    <t>total controles</t>
  </si>
  <si>
    <t>IVI</t>
  </si>
  <si>
    <t>IVR</t>
  </si>
  <si>
    <t>IPEC DISM</t>
  </si>
  <si>
    <t>COB</t>
  </si>
  <si>
    <t>Procesos con  riesgos</t>
  </si>
  <si>
    <t>Procesos sin riesgos</t>
  </si>
  <si>
    <t>Total de riesgos</t>
  </si>
  <si>
    <t>Total de controles</t>
  </si>
  <si>
    <t>Total Planes de Tratamiento</t>
  </si>
  <si>
    <t>ND</t>
  </si>
  <si>
    <t>PRP</t>
  </si>
  <si>
    <t>PCP</t>
  </si>
  <si>
    <t>PTP</t>
  </si>
  <si>
    <t>PCR</t>
  </si>
  <si>
    <t>controles automa</t>
  </si>
  <si>
    <t>ACCIONES DE ACOMPAÑAMIENTO Y ACTUALIZACIÓN MAPA DE RIESGOS DE CORRUPCIÓN - 31 DE ENERO DE 2020</t>
  </si>
  <si>
    <t>PROCESOS</t>
  </si>
  <si>
    <t>E1</t>
  </si>
  <si>
    <t>E2</t>
  </si>
  <si>
    <t>ACCION ADELANTADA</t>
  </si>
  <si>
    <t>GESTIÓN</t>
  </si>
  <si>
    <t>ENTREGA DE INFORMACIÓN</t>
  </si>
  <si>
    <t>INV INFORMACIÓN</t>
  </si>
  <si>
    <t>Observaciones</t>
  </si>
  <si>
    <t>Asesoría / Capacitación</t>
  </si>
  <si>
    <t>Llamada</t>
  </si>
  <si>
    <t>Correo</t>
  </si>
  <si>
    <t>Videoconf</t>
  </si>
  <si>
    <t>Fecha</t>
  </si>
  <si>
    <t>DOFA</t>
  </si>
  <si>
    <t>Ficha</t>
  </si>
  <si>
    <t>Form Control</t>
  </si>
  <si>
    <t>Form Impacto</t>
  </si>
  <si>
    <t>Otros</t>
  </si>
  <si>
    <t>Riesgos</t>
  </si>
  <si>
    <t>Controles</t>
  </si>
  <si>
    <t>PT</t>
  </si>
  <si>
    <t>PM</t>
  </si>
  <si>
    <t>01.001 DIRECCIONAMIENTO ESTRATÉGICO INSTITUCIONAL</t>
  </si>
  <si>
    <t>1. Envio Oficio VRG 430-19 solicitando actualización de riesgos de corrupción
2. Capacitación presencial para explicar los cambios en la guía de riesgos, los nuevos formatos y las actividades del Oficio VRG 430-19.
3. Envio y recepción de correos electronicos
4. Videoconferencia con las sedes
5.  Llamadas telefonicas para indicar observaciones y aclarar dudas</t>
  </si>
  <si>
    <t>x</t>
  </si>
  <si>
    <t>Se eliminó el riesgo vigente en 2019, se creó un nuevo riesgo para la vigencia 2020</t>
  </si>
  <si>
    <t>02.004 AGENCIAR LAS RELACIONES INTERINSTITUCIONALES</t>
  </si>
  <si>
    <t>1. Envio Oficio VRG 430-19 solicitando actualización de riesgos de corrupción
2. Envio y recepción de correos electronicos
3.  Llamadas telefonicas para indicar observaciones y aclarar dudas</t>
  </si>
  <si>
    <t>03.001 DIVULGACIÓN DE LA INFORMACIÓN GENERAL</t>
  </si>
  <si>
    <t>1. Envio Oficio VRG 430-19 solicitando actualización de riesgos de corrupción
2. Envio y recepción de correos electronicos
3. Llamadas telefonicas para indicar observaciones y aclarar dudas
4. Asesoría presencial para aclarar cambios en la metodología y los lineamientos del oficio VRG 430-19</t>
  </si>
  <si>
    <t>recordar enviar ficha con las firmas</t>
  </si>
  <si>
    <t>03.002 DIVULGACIÓN DE LA  PRODUCCIÓN ACADÉMICA</t>
  </si>
  <si>
    <t>1. Envio Oficio VRG 430-19 solicitando actualización de riesgos de corrupción</t>
  </si>
  <si>
    <t>El proceso no envío la respuesta al oficio, se mantiene el riesgo vigente en el Mapa de Riesgos de Corrupción de agosto de 2019.</t>
  </si>
  <si>
    <t xml:space="preserve"> </t>
  </si>
  <si>
    <t>03.003 DIVULGACIÓN CULTURAL</t>
  </si>
  <si>
    <t xml:space="preserve">1. Envio Oficio VRG 430-19 solicitando actualización de riesgos de corrupción
2. Llamadas telefonicas para indicar observaciones y aclarar dudas
3. recepción y envio  de correos electronicos </t>
  </si>
  <si>
    <t>03.004 DIVULGACIÓN DE LA INFORMACIÓN OFICIAL</t>
  </si>
  <si>
    <t>1. Envio Oficio VRG 430-19 solicitando actualización de riesgos de corrupción
2. Capacitación presencial para explicar los cambios en la guía de riesgos, los nuevos formatos y las actividades del Oficio VRG 430-19.
3. Envio y recepción de correos electronicos
4. Llamadas telefonicas para indicar observaciones y aclarar dudas</t>
  </si>
  <si>
    <t>04.003 GESTIÓN DE LA INVESTIGACIÓN Y CREACIÓN ARTÍSTICA</t>
  </si>
  <si>
    <t>1. Envio Oficio VRG 430-19 solicitando actualización de riesgos de corrupción
2. Capacitación presencial para explicar los cambios en la guía de riesgos, los nuevos formatos y las actividades del Oficio VRG 430-19.
3. Envio y recepción de correos electronicos
4. Revisión para garantizar la veracidad de la  matriz de riesgos y demás soportes</t>
  </si>
  <si>
    <t>EN UNIFICACIÓN</t>
  </si>
  <si>
    <t>NR</t>
  </si>
  <si>
    <t>05.001 GESTIÓN DE PROGRAMAS CURRICULARES</t>
  </si>
  <si>
    <t>NO requerido para la actualización de la versión de este Mapa. No contaba con riesgos de corrupción de vigencias anteriores</t>
  </si>
  <si>
    <t>05.002 ADMISIONES</t>
  </si>
  <si>
    <t>1. Envio Oficio VRG 430-19 solicitando actualización de riesgos de corrupción
2. Llamada telefonica para indicar observaciones 
3. recepción de correo electronico con soportes</t>
  </si>
  <si>
    <t>los dos riesgos del proceso se unificaron en uno solo</t>
  </si>
  <si>
    <t>05.003 REGISTRO Y MATRÍCULA</t>
  </si>
  <si>
    <t>1. Envio Oficio VRG 430-19 solicitando actualización de riesgos de corrupción
2. Llamadas telefonicas para indicar observaciones y aclarar dudas 
3. Recepción y envio de correos electronicos para revisar la matriz de riesgos y los soportes</t>
  </si>
  <si>
    <t>El riesgo vigente es de la Sede Manizales. La sede Bogotá envío el riesgo actualizado con dos controles pero de impacto, como estos no pueden incluirse en la ficha de riesgos y al omitirlos el riesgo quedaría sin ningún control, el riesgo no se incluirá en la publicación del mapa del 31 de enero; por ende en el mes de febrero se empezará un trabajo conjunto con la división de registro de la sede con el fin de incluir el riesgo en la siguiente publicación del mapa. Se informa a la responsable del proceso de esta situación</t>
  </si>
  <si>
    <t>05.004 GESTIÓN DE LA ACTIVIDAD ACADÉMICA</t>
  </si>
  <si>
    <t>05.005 APOYO A LA INNOVACIÓN ACADÉMICA</t>
  </si>
  <si>
    <t>1. Envio Oficio VRG 430-19 solicitando actualización de riesgos de corrupción
2. Capacitación presencial para explicar los cambios en la guía de riesgos, los nuevos formatos y las actividades del Oficio VRG 430-19.
3. Envio y recepción de correos electronicos
4. Revisión y apoyo para elaborar acta con el fin de eliminar el riesgo de corrupción asociado al proceso</t>
  </si>
  <si>
    <t>el riesgo fue eliminado</t>
  </si>
  <si>
    <t>06.005 GESTIÓN DE LA EXTENSIÓN</t>
  </si>
  <si>
    <t>1. Envio Oficio VRG 430-19 solicitando actualización de riesgos de corrupción
2. Capacitación presencial para explicar los cambios en la guía de riesgos, los nuevos formatos y las actividades del Oficio VRG 430-19.
3. Envio y recepción de correos electronicos</t>
  </si>
  <si>
    <t>07.007 GESTIÓN DE EGRESADOS</t>
  </si>
  <si>
    <t>1. Envio Oficio VRG 430-19 solicitando actualización de riesgos de corrupción
2. Envio y recepción de correos electronicos</t>
  </si>
  <si>
    <t>El proceso envío información para actualizar el mapa, pero en su revisión se encontraron diferentes errores, entre ellos la posibilidad que el riesgo mencionado por el proceso sea operativo y no de corrupción; por ende en el mes de febrero se realizará un trabajo con el proceso para aclarar esta situación e incluir sus riesgos de corrupción para la próxima vigencia del mapa. Por ende se mantiene el riesgo de corrupción “USO MALINTENCIONADO DE LA INFORMACIÓN A LOS EGRESADOS PARA FINES DIFERENTES A LOS INSTITUCIONALES” del mapa de riesgos de corrupción publicado en agosto de 2019</t>
  </si>
  <si>
    <t>07.008 BIENESTAR UNIVERSITARIO</t>
  </si>
  <si>
    <t>1. Envio Oficio VRG 430-19 solicitando actualización de riesgos de corrupción
2. Capacitación presencial y en videoconferencia con sedes para explicar los cambios en la guía de riesgos, los nuevos formatos y las actividades del Oficio VRG 430-19.
3. recepción de correo electronico con soportes</t>
  </si>
  <si>
    <t>08.007 GESTIÓN DEL TALENTO HUMANO</t>
  </si>
  <si>
    <t>1. Envio Oficio VRG 430-19 solicitando actualización de riesgos de corrupción
2. Capacitación presencial para explicar los cambios en la guía de riesgos, los nuevos formatos y las actividades del Oficio VRG 430-19.
3. Envio y recepción de correos electronicos
4. Reunión presencial para revisar la veracidad y confiabilidad de la  matriz de riesgos y demás soportes
5. Asistencia a videoconferencia de socialización con las sedes</t>
  </si>
  <si>
    <t>Errores leves en las fichas de escenario de riesgo, se notificó al proceso</t>
  </si>
  <si>
    <t>09.006 GESTIÓN DE RECURSOS Y SERVICIOS BIBLIOTECARIOS</t>
  </si>
  <si>
    <t>1. Envio Oficio VRG 430-19 solicitando actualización de riesgos de corrupción
2. Capacitación por videollamada para explicar los cambios en la guía de riesgos, los nuevos formatos y las actividades del Oficio VRG 430-19.
3. Envio y recepción de correos electronicos</t>
  </si>
  <si>
    <t>10.004 GESTIÓN DE LABORATORIOS</t>
  </si>
  <si>
    <t>11.001 GOBIERNO Y GESTIÓN DE SERVICIOS DE TI</t>
  </si>
  <si>
    <t>El control CC.11.001.002 tiene una eficiencia "baja"</t>
  </si>
  <si>
    <t>11.005 GESTIÓN DOCUMENTAL</t>
  </si>
  <si>
    <t>Pendiente por confirmar, hace falta enviar los documentos con las correcciones. Por ende se mantiene el riesgos de corrupción vigente en el Mapa de Agosto de 2019</t>
  </si>
  <si>
    <t>12.010 GESTIÓN FINANCIERA</t>
  </si>
  <si>
    <t>12.011 GESTIÓN ADMINISTRATIVA DE BIENES Y SERVICIOS</t>
  </si>
  <si>
    <t>12.007 GESTIÓN DE ORDENAMIENTO Y DESARROLLO FÍSICO SEDE AMAZONÍA</t>
  </si>
  <si>
    <t>1. Envio Oficio VRG 430-19 solicitando actualización de riesgos de corrupción
2. Solución de dudas e inquietudes a través de llamada telefonica
3. Envio y recepción de correos electronicos</t>
  </si>
  <si>
    <t>12.007 GESTIÓN DE ORDENAMIENTO Y DESARROLLO FÍSICO SEDE BOGOTÁ</t>
  </si>
  <si>
    <t>12.007 GESTIÓN DE ORDENAMIENTO Y DESARROLLO FÍSICO SEDE CARIBE</t>
  </si>
  <si>
    <t>12.007 GESTIÓN DE ORDENAMIENTO Y DESARROLLO FÍSICO SEDE MANIZALES</t>
  </si>
  <si>
    <t>12.007 GESTIÓN DE ORDENAMIENTO Y DESARROLLO FÍSICO SEDE MEDELLIN</t>
  </si>
  <si>
    <t>falta el formato U.FT.15.001.032. Se encontraron errores en la ficha apartado 4, se debe eliminar el control 2 por ser de impacto, este no se incluye en el mapa</t>
  </si>
  <si>
    <t>12.007 GESTIÓN DE ORDENAMIENTO Y DESARROLLO FÍSICO SEDE ORINOQUÍA</t>
  </si>
  <si>
    <t>12.007 GESTIÓN DE ORDENAMIENTO Y DESARROLLO FÍSICO SEDE PALMIRA</t>
  </si>
  <si>
    <t>1. Envio Oficio VRG 430-19 solicitando actualización de riesgos de corrupción
2. Recepción de correo electronico con soportes</t>
  </si>
  <si>
    <t>El riesgo es moderado pero no requiere plan de tratamiento</t>
  </si>
  <si>
    <t>12.007 GESTIÓN DE ORDENAMIENTO Y DESARROLLO FÍSICO SEDE TUMACO</t>
  </si>
  <si>
    <t>El proceso no envío la respuesta al oficio. No contaba con riesgos de corrupción de vigencias anteriores</t>
  </si>
  <si>
    <t>12.008 SERVICIOS GENERALES Y DE APOYO ADMINISTRATIVO SEDE AMAZONÍA</t>
  </si>
  <si>
    <t>12.008 SERVICIOS GENERALES Y DE APOYO ADMINISTRATIVO SEDE BOGOTÁ</t>
  </si>
  <si>
    <t>12.008 SERVICIOS GENERALES Y DE APOYO ADMINISTRATIVO SEDE CARIBE</t>
  </si>
  <si>
    <t>12.008 SERVICIOS GENERALES Y DE APOYO ADMINISTRATIVO SEDE MANIZALES</t>
  </si>
  <si>
    <t>12.008 SERVICIOS GENERALES Y DE APOYO ADMINISTRATIVO SEDE MEDELLIN</t>
  </si>
  <si>
    <t>Se encontraron errores en la ficha de riesgos, apartado 4</t>
  </si>
  <si>
    <t>12.008 SERVICIOS GENERALES Y DE APOYO ADMINISTRATIVO SEDE ORINOQUÍA</t>
  </si>
  <si>
    <t>12.008 SERVICIOS GENERALES Y DE APOYO ADMINISTRATIVO SEDE PALMIRA</t>
  </si>
  <si>
    <t>12.008 SERVICIOS GENERALES Y DE APOYO ADMINISTRATIVO SEDE TUMACO</t>
  </si>
  <si>
    <t>13.004 GESTIÓN JURÍDICA</t>
  </si>
  <si>
    <t xml:space="preserve">1. Envio Oficio VRG 430-19 solicitando actualización de riesgos de corrupción
2. Capacitación presencial para explicar los cambios en la guía de riesgos, los nuevos formatos y las actividades del Oficio VRG 430-19.
3. Envio y recepción de correos electronicos con observaciones, dudas o solicitudes
4. Reunión presencial para revisar la veracidad de la  matriz de riesgos y demás soportes </t>
  </si>
  <si>
    <t>14.001 EVALUACIÓN INDEPENDIENTE</t>
  </si>
  <si>
    <t>14.007 CONTROL DISCIPLINARIO</t>
  </si>
  <si>
    <t>15.001 MEJORAMIENTO DE LA GESTIÓN</t>
  </si>
  <si>
    <t>1. Envio Oficio VRG 430-19 solicitando actualización de riesgos de corrupción
2. Reunión presencial para revisar la veracidad de la  matriz de riesgos y demás soportes</t>
  </si>
  <si>
    <t>Pendiente por recibir ultimas observacioens</t>
  </si>
  <si>
    <t>16.007 SEGURIDAD SOCIAL EN SALUD</t>
  </si>
  <si>
    <t>1. Envio Oficio VRG 430-19 solicitando actualización de riesgos de corrupción
2. Capacitación presencial para explicar los cambios en la guía de riesgos, los nuevos formatos y las actividades del Oficio VRG 430-19.
3. Llamada telefonica para aclarar dudas
4. Envio y recepción de correos electronicos</t>
  </si>
  <si>
    <t>16.008 SEGURIDAD SOCIAL EN PENSIONES</t>
  </si>
  <si>
    <t>1. Envio Oficio VRG 430-19 solicitando actualización de riesgos de corrupción
2. Llamada telefonica para aclarar dudas
3. recepción de correo electronico con soportes</t>
  </si>
  <si>
    <t>Procesos que entregaron OK</t>
  </si>
  <si>
    <t>Procesos que entregaron pero tienen observaciones</t>
  </si>
  <si>
    <t>Cobertura</t>
  </si>
  <si>
    <t>CONVENCIONES</t>
  </si>
  <si>
    <t>Solicitud de acción de gestión de riesgos o envió de información (Personalisado o por circular - oficio)</t>
  </si>
  <si>
    <t>El proceso no ha entregado información O remitió solicitud de ampliación de plazo formal</t>
  </si>
  <si>
    <t>El proceso presenta avances en el trabajo desarrollado pero no ha entregado la información</t>
  </si>
  <si>
    <t>El proceso cuenta con información pero se requiere completarla o ajustarla</t>
  </si>
  <si>
    <t>El proceso entregó la información completa</t>
  </si>
  <si>
    <t>Ninguna acción requerida</t>
  </si>
  <si>
    <t>pendiente por enviar</t>
  </si>
  <si>
    <t>no respondieron el oficio</t>
  </si>
  <si>
    <t xml:space="preserve">El riesgo presenta un nivel de aceptabilidad residual "moderado", aún así no es necesario realizar plan de tratamiento ya que la probabilidad esta en el menor valor posible y el impacto no puede mitigarse. </t>
  </si>
  <si>
    <t xml:space="preserve">Total planes </t>
  </si>
  <si>
    <t>Procesos con riesgos</t>
  </si>
  <si>
    <t>Nota: ND indica "indica no disponible por ausencia de datos para estimarlo</t>
  </si>
  <si>
    <t xml:space="preserve">Tabla 1 RC. Datos de procesos, riesgos y controles </t>
  </si>
  <si>
    <t>Bajos (menor o igual a 59%)</t>
  </si>
  <si>
    <t>Altos ( mayor o igual a 80%)</t>
  </si>
  <si>
    <t>Medios (entre 60% y 79%)</t>
  </si>
  <si>
    <t>Tabla 2 RC. Distribución de controles por eficiencia año 2019</t>
  </si>
  <si>
    <t xml:space="preserve">Total </t>
  </si>
  <si>
    <t>Participación</t>
  </si>
  <si>
    <t>Tabla 1 RC. Datos de procesos, riesgo y controles de corrupción</t>
  </si>
  <si>
    <t>ANÁLISIS MONITOREO Y REVISIÓN RIESGOS DE CORRUPCIÓN 2019</t>
  </si>
  <si>
    <t>El analisis del monitoreo y revisión presentado a continuación es entre los riesgos de corrupción reportados en el Mapa de riesgos de corrupción de 2018 (publicado en enero de 2019) y 2019 (publicado en enero de 2020)</t>
  </si>
  <si>
    <t>NOMBRE</t>
  </si>
  <si>
    <t>Índice promedio de eficiencia de los controles implementados por disminución de la calificación del riesgo inherente</t>
  </si>
  <si>
    <t>Índice promedio de eficiencia pura de los controles implementados ( con y sin soporte de evaluación).</t>
  </si>
  <si>
    <t>Índice promedio de eficiencia pura de los controles implementados ( solo con soporte de evaluación).</t>
  </si>
  <si>
    <t>Tabla 4 RC. Estadísticas de gestión periodo 2018 -2019</t>
  </si>
  <si>
    <t>SIGLA</t>
  </si>
  <si>
    <t xml:space="preserve">Cobertura de la gestión del riesgo </t>
  </si>
  <si>
    <t>1 (1,41)</t>
  </si>
  <si>
    <t>2 (1,5)</t>
  </si>
  <si>
    <t>3 (3,14)</t>
  </si>
  <si>
    <t>3 (3,2)</t>
  </si>
  <si>
    <t>Promedio de planes de tratamiento por proceso</t>
  </si>
  <si>
    <t>2 (2,23)</t>
  </si>
  <si>
    <t>2 (2,13)</t>
  </si>
  <si>
    <t>CA</t>
  </si>
  <si>
    <t>Nivel de automatización de controles</t>
  </si>
  <si>
    <t>CP</t>
  </si>
  <si>
    <t>Nivel de controles preventivos</t>
  </si>
  <si>
    <t>RIS</t>
  </si>
  <si>
    <t>RRS</t>
  </si>
  <si>
    <t>RM</t>
  </si>
  <si>
    <t xml:space="preserve">Nivel de riesgos materializados </t>
  </si>
  <si>
    <t>Nivel de aceptabilidad de riesgos inherentes de corrupción 2018 - 2019</t>
  </si>
  <si>
    <t>Nivel de aceptabilidad de riesgos residuales  de corrupción 2018 - 2019</t>
  </si>
  <si>
    <t>Tabla 3 RC. Indicadores de gestión de riesgos de corrupción 2018 -2019</t>
  </si>
  <si>
    <t>0 (0,33)</t>
  </si>
  <si>
    <t>Nota 1 : Para poder obtener los datos, indicadores y estadísticas relevante de los riesgos, se usa la extracción de información y datos de los análisis de monitoreo – revisión de los riesgos de corrupción y del sistema de información SoftExpert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</si>
</sst>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1"/>
      <color theme="1"/>
      <name val="Calibri"/>
      <family val="2"/>
      <scheme val="minor"/>
    </font>
    <font>
      <b/>
      <sz val="16"/>
      <name val="Ancizar Sans"/>
      <family val="2"/>
    </font>
    <font>
      <b/>
      <sz val="11"/>
      <color theme="1"/>
      <name val="Calibri"/>
      <family val="2"/>
      <scheme val="minor"/>
    </font>
    <font>
      <b/>
      <i/>
      <sz val="11"/>
      <color theme="1"/>
      <name val="Calibri"/>
      <family val="2"/>
      <scheme val="minor"/>
    </font>
    <font>
      <sz val="11"/>
      <color indexed="8"/>
      <name val="Calibri"/>
      <family val="2"/>
    </font>
    <font>
      <sz val="11"/>
      <color theme="1"/>
      <name val="Calibri"/>
      <family val="2"/>
      <scheme val="minor"/>
    </font>
    <font>
      <sz val="11"/>
      <color indexed="8"/>
      <name val="Calibri"/>
      <family val="2"/>
    </font>
    <font>
      <sz val="10"/>
      <color indexed="8"/>
      <name val="Arial"/>
      <family val="2"/>
    </font>
    <font>
      <b/>
      <sz val="11"/>
      <color rgb="FF000000"/>
      <name val="Calibri"/>
      <family val="2"/>
      <scheme val="minor"/>
    </font>
    <font>
      <sz val="11"/>
      <color rgb="FF000000"/>
      <name val="Calibri"/>
      <family val="2"/>
      <scheme val="minor"/>
    </font>
    <font>
      <sz val="10"/>
      <name val="Ancizar Sans"/>
      <family val="2"/>
    </font>
    <font>
      <b/>
      <i/>
      <sz val="18"/>
      <name val="Ancizar Sans"/>
      <family val="2"/>
    </font>
    <font>
      <b/>
      <sz val="12"/>
      <color indexed="9"/>
      <name val="Ancizar Sans"/>
      <family val="2"/>
    </font>
    <font>
      <b/>
      <sz val="12"/>
      <color theme="0"/>
      <name val="Ancizar Sans"/>
      <family val="2"/>
    </font>
    <font>
      <b/>
      <sz val="9"/>
      <color theme="0"/>
      <name val="Ancizar Sans"/>
      <family val="2"/>
    </font>
    <font>
      <sz val="10"/>
      <name val="Wingdings"/>
      <charset val="2"/>
    </font>
    <font>
      <b/>
      <sz val="12"/>
      <name val="Ancizar Sans"/>
      <family val="2"/>
    </font>
    <font>
      <b/>
      <i/>
      <sz val="11"/>
      <color rgb="FF00000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5050"/>
        <bgColor indexed="64"/>
      </patternFill>
    </fill>
    <fill>
      <patternFill patternType="solid">
        <fgColor rgb="FFFFC000"/>
        <bgColor indexed="64"/>
      </patternFill>
    </fill>
    <fill>
      <patternFill patternType="solid">
        <fgColor indexed="22"/>
        <bgColor indexed="0"/>
      </patternFill>
    </fill>
    <fill>
      <patternFill patternType="solid">
        <fgColor rgb="FFBFBFBF"/>
        <bgColor indexed="64"/>
      </patternFill>
    </fill>
    <fill>
      <patternFill patternType="solid">
        <fgColor rgb="FF70AD47"/>
        <bgColor indexed="64"/>
      </patternFill>
    </fill>
    <fill>
      <patternFill patternType="solid">
        <fgColor rgb="FF00B050"/>
        <bgColor indexed="64"/>
      </patternFill>
    </fill>
    <fill>
      <patternFill patternType="solid">
        <fgColor theme="4" tint="-0.499984740745262"/>
        <bgColor indexed="64"/>
      </patternFill>
    </fill>
    <fill>
      <patternFill patternType="solid">
        <fgColor theme="4"/>
        <bgColor indexed="64"/>
      </patternFill>
    </fill>
    <fill>
      <patternFill patternType="solid">
        <fgColor theme="9"/>
        <bgColor indexed="64"/>
      </patternFill>
    </fill>
    <fill>
      <patternFill patternType="solid">
        <fgColor theme="0" tint="-0.34998626667073579"/>
        <bgColor indexed="64"/>
      </patternFill>
    </fill>
    <fill>
      <patternFill patternType="solid">
        <fgColor theme="7"/>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medium">
        <color rgb="FF000000"/>
      </right>
      <top style="medium">
        <color indexed="64"/>
      </top>
      <bottom style="medium">
        <color indexed="64"/>
      </bottom>
      <diagonal/>
    </border>
  </borders>
  <cellStyleXfs count="4">
    <xf numFmtId="0" fontId="0" fillId="0" borderId="0"/>
    <xf numFmtId="9" fontId="5" fillId="0" borderId="0" applyFont="0" applyFill="0" applyBorder="0" applyAlignment="0" applyProtection="0"/>
    <xf numFmtId="0" fontId="7" fillId="0" borderId="0"/>
    <xf numFmtId="0" fontId="7" fillId="0" borderId="0"/>
  </cellStyleXfs>
  <cellXfs count="194">
    <xf numFmtId="0" fontId="0" fillId="0" borderId="0" xfId="0"/>
    <xf numFmtId="0" fontId="1" fillId="0" borderId="0" xfId="0" applyFont="1" applyFill="1" applyBorder="1" applyAlignment="1" applyProtection="1">
      <alignment horizontal="center" vertical="center" wrapText="1"/>
      <protection locked="0"/>
    </xf>
    <xf numFmtId="0" fontId="0" fillId="0" borderId="0" xfId="0" applyAlignment="1">
      <alignment horizontal="center"/>
    </xf>
    <xf numFmtId="0" fontId="0" fillId="0" borderId="0" xfId="0" applyAlignment="1">
      <alignment horizontal="left" vertical="top" wrapText="1"/>
    </xf>
    <xf numFmtId="0" fontId="0" fillId="0" borderId="0" xfId="0" applyFill="1"/>
    <xf numFmtId="0" fontId="0" fillId="0" borderId="1" xfId="0" applyBorder="1"/>
    <xf numFmtId="0" fontId="0" fillId="0" borderId="6" xfId="0" applyBorder="1"/>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2" fillId="0" borderId="0" xfId="0" applyFont="1"/>
    <xf numFmtId="0" fontId="3" fillId="0" borderId="0" xfId="0" applyFont="1" applyBorder="1" applyAlignment="1"/>
    <xf numFmtId="0" fontId="0" fillId="0" borderId="8" xfId="0" applyBorder="1"/>
    <xf numFmtId="0" fontId="0" fillId="0" borderId="9" xfId="0" applyBorder="1"/>
    <xf numFmtId="0" fontId="2" fillId="2" borderId="6" xfId="0" applyFont="1" applyFill="1" applyBorder="1" applyAlignment="1">
      <alignment horizontal="center"/>
    </xf>
    <xf numFmtId="0" fontId="0" fillId="0" borderId="17" xfId="0" applyBorder="1"/>
    <xf numFmtId="10" fontId="0" fillId="0" borderId="6" xfId="1" applyNumberFormat="1" applyFont="1" applyBorder="1"/>
    <xf numFmtId="10" fontId="0" fillId="0" borderId="0" xfId="1" applyNumberFormat="1" applyFont="1"/>
    <xf numFmtId="0" fontId="6" fillId="8" borderId="18" xfId="2" applyFont="1" applyFill="1" applyBorder="1" applyAlignment="1">
      <alignment horizontal="center"/>
    </xf>
    <xf numFmtId="0" fontId="6" fillId="0" borderId="19" xfId="2" applyFont="1" applyFill="1" applyBorder="1" applyAlignment="1">
      <alignment horizontal="right" wrapText="1"/>
    </xf>
    <xf numFmtId="0" fontId="6" fillId="0" borderId="19" xfId="2" applyFont="1" applyFill="1" applyBorder="1" applyAlignment="1">
      <alignment wrapText="1"/>
    </xf>
    <xf numFmtId="10" fontId="6" fillId="0" borderId="19" xfId="2" applyNumberFormat="1" applyFont="1" applyFill="1" applyBorder="1" applyAlignment="1">
      <alignment horizontal="right" wrapText="1"/>
    </xf>
    <xf numFmtId="0" fontId="6" fillId="0" borderId="19" xfId="2" applyNumberFormat="1" applyFont="1" applyFill="1" applyBorder="1" applyAlignment="1">
      <alignment horizontal="right" wrapText="1"/>
    </xf>
    <xf numFmtId="0" fontId="6" fillId="0" borderId="0" xfId="2" applyFont="1" applyFill="1" applyBorder="1" applyAlignment="1">
      <alignment wrapText="1"/>
    </xf>
    <xf numFmtId="0" fontId="6" fillId="8" borderId="18" xfId="3" applyFont="1" applyFill="1" applyBorder="1" applyAlignment="1">
      <alignment horizontal="center"/>
    </xf>
    <xf numFmtId="0" fontId="6" fillId="0" borderId="19" xfId="3" applyFont="1" applyFill="1" applyBorder="1" applyAlignment="1">
      <alignment horizontal="right" wrapText="1"/>
    </xf>
    <xf numFmtId="0" fontId="6" fillId="0" borderId="19" xfId="3" applyFont="1" applyFill="1" applyBorder="1" applyAlignment="1">
      <alignment wrapText="1"/>
    </xf>
    <xf numFmtId="0" fontId="6" fillId="0" borderId="19" xfId="3" applyFont="1" applyFill="1" applyBorder="1" applyAlignment="1">
      <alignment horizontal="left" wrapText="1"/>
    </xf>
    <xf numFmtId="0" fontId="6" fillId="0" borderId="0" xfId="3" applyFont="1" applyFill="1" applyBorder="1" applyAlignment="1">
      <alignment horizontal="left" wrapText="1"/>
    </xf>
    <xf numFmtId="164" fontId="0" fillId="0" borderId="0" xfId="1" applyNumberFormat="1" applyFont="1"/>
    <xf numFmtId="0" fontId="8" fillId="9" borderId="23" xfId="0" applyFont="1" applyFill="1" applyBorder="1" applyAlignment="1">
      <alignment horizontal="center" vertical="center"/>
    </xf>
    <xf numFmtId="0" fontId="4" fillId="0" borderId="0" xfId="3" applyFont="1" applyFill="1" applyBorder="1" applyAlignment="1">
      <alignment wrapText="1"/>
    </xf>
    <xf numFmtId="0" fontId="0" fillId="0" borderId="0" xfId="0" applyBorder="1"/>
    <xf numFmtId="0" fontId="4" fillId="0" borderId="19" xfId="2" applyFont="1" applyFill="1" applyBorder="1" applyAlignment="1">
      <alignment wrapText="1"/>
    </xf>
    <xf numFmtId="0" fontId="0" fillId="0" borderId="24" xfId="0" applyBorder="1"/>
    <xf numFmtId="0" fontId="0" fillId="0" borderId="1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3" xfId="0" applyBorder="1"/>
    <xf numFmtId="0" fontId="2" fillId="0" borderId="0" xfId="0" applyFont="1" applyBorder="1"/>
    <xf numFmtId="0" fontId="2" fillId="0" borderId="26" xfId="0" applyFont="1" applyBorder="1"/>
    <xf numFmtId="2" fontId="0" fillId="0" borderId="0" xfId="0" applyNumberFormat="1"/>
    <xf numFmtId="10" fontId="0" fillId="0" borderId="0" xfId="0" applyNumberFormat="1"/>
    <xf numFmtId="0" fontId="2" fillId="2" borderId="1" xfId="0" applyFont="1" applyFill="1" applyBorder="1" applyAlignment="1">
      <alignment horizontal="center"/>
    </xf>
    <xf numFmtId="0" fontId="10"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10" fillId="0" borderId="0" xfId="0" applyFont="1" applyAlignment="1" applyProtection="1">
      <alignment horizontal="center" vertical="center"/>
      <protection locked="0"/>
    </xf>
    <xf numFmtId="0" fontId="12" fillId="12" borderId="29" xfId="0" applyFont="1" applyFill="1" applyBorder="1" applyAlignment="1" applyProtection="1">
      <alignment horizontal="center" vertical="center"/>
      <protection locked="0"/>
    </xf>
    <xf numFmtId="0" fontId="12" fillId="12" borderId="12" xfId="0" applyFont="1" applyFill="1" applyBorder="1" applyAlignment="1" applyProtection="1">
      <alignment horizontal="center" vertical="center"/>
      <protection locked="0"/>
    </xf>
    <xf numFmtId="0" fontId="14" fillId="12" borderId="31" xfId="0" applyFont="1" applyFill="1" applyBorder="1" applyAlignment="1" applyProtection="1">
      <alignment horizontal="center" vertical="center" wrapText="1"/>
      <protection locked="0"/>
    </xf>
    <xf numFmtId="0" fontId="14" fillId="12" borderId="11" xfId="0" applyFont="1" applyFill="1" applyBorder="1" applyAlignment="1" applyProtection="1">
      <alignment horizontal="center" vertical="center" wrapText="1"/>
      <protection locked="0"/>
    </xf>
    <xf numFmtId="0" fontId="14" fillId="12" borderId="13" xfId="0" applyFont="1" applyFill="1" applyBorder="1" applyAlignment="1" applyProtection="1">
      <alignment horizontal="center" vertical="center" wrapText="1"/>
      <protection locked="0"/>
    </xf>
    <xf numFmtId="0" fontId="14" fillId="12" borderId="30" xfId="0" applyFont="1" applyFill="1" applyBorder="1" applyAlignment="1" applyProtection="1">
      <alignment horizontal="center" vertical="center" wrapText="1"/>
      <protection locked="0"/>
    </xf>
    <xf numFmtId="0" fontId="14" fillId="12" borderId="14" xfId="0" applyFont="1" applyFill="1" applyBorder="1" applyAlignment="1" applyProtection="1">
      <alignment horizontal="center" vertical="center" wrapText="1"/>
      <protection locked="0"/>
    </xf>
    <xf numFmtId="0" fontId="14" fillId="12" borderId="29" xfId="0" applyFont="1" applyFill="1" applyBorder="1" applyAlignment="1" applyProtection="1">
      <alignment horizontal="center" vertical="center" wrapText="1"/>
      <protection locked="0"/>
    </xf>
    <xf numFmtId="0" fontId="14" fillId="12"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13" borderId="1" xfId="0" applyFont="1" applyFill="1" applyBorder="1" applyAlignment="1" applyProtection="1">
      <alignment vertical="center"/>
      <protection locked="0"/>
    </xf>
    <xf numFmtId="0" fontId="10" fillId="14" borderId="1" xfId="0" applyFont="1" applyFill="1" applyBorder="1" applyAlignment="1" applyProtection="1">
      <alignment vertical="center"/>
      <protection locked="0"/>
    </xf>
    <xf numFmtId="0" fontId="10" fillId="0" borderId="1" xfId="0" applyFont="1" applyBorder="1" applyAlignment="1" applyProtection="1">
      <alignment horizontal="justify" vertical="center" wrapText="1"/>
      <protection locked="0"/>
    </xf>
    <xf numFmtId="0" fontId="15" fillId="0" borderId="1" xfId="0" applyFont="1" applyBorder="1" applyAlignment="1" applyProtection="1">
      <alignment horizontal="center" vertical="center"/>
      <protection locked="0"/>
    </xf>
    <xf numFmtId="14" fontId="10" fillId="0" borderId="1" xfId="0" applyNumberFormat="1" applyFont="1" applyBorder="1" applyAlignment="1" applyProtection="1">
      <alignment horizontal="center" vertical="center"/>
      <protection locked="0"/>
    </xf>
    <xf numFmtId="0" fontId="10" fillId="0" borderId="1" xfId="0" applyFont="1" applyBorder="1" applyAlignment="1" applyProtection="1">
      <alignment vertical="center"/>
      <protection locked="0"/>
    </xf>
    <xf numFmtId="14" fontId="15" fillId="0" borderId="1" xfId="0"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7" borderId="1" xfId="0" applyFont="1" applyFill="1" applyBorder="1" applyAlignment="1" applyProtection="1">
      <alignment vertical="center" wrapText="1"/>
      <protection locked="0"/>
    </xf>
    <xf numFmtId="0" fontId="10" fillId="3" borderId="1" xfId="0" applyFont="1" applyFill="1" applyBorder="1" applyAlignment="1" applyProtection="1">
      <alignment vertical="center"/>
      <protection locked="0"/>
    </xf>
    <xf numFmtId="0" fontId="10" fillId="0" borderId="1" xfId="0" applyFont="1" applyBorder="1" applyAlignment="1" applyProtection="1">
      <alignment horizontal="justify" vertical="center"/>
      <protection locked="0"/>
    </xf>
    <xf numFmtId="14" fontId="10" fillId="0" borderId="1" xfId="0" applyNumberFormat="1" applyFont="1" applyBorder="1" applyAlignment="1" applyProtection="1">
      <alignment horizontal="center" vertical="center" wrapText="1"/>
      <protection locked="0"/>
    </xf>
    <xf numFmtId="0" fontId="10" fillId="0" borderId="33" xfId="0" applyFont="1" applyBorder="1" applyAlignment="1" applyProtection="1">
      <alignment horizontal="center" vertical="center" textRotation="90"/>
      <protection locked="0"/>
    </xf>
    <xf numFmtId="0" fontId="15" fillId="0" borderId="1" xfId="0" applyFont="1" applyBorder="1" applyAlignment="1" applyProtection="1">
      <alignment vertical="center"/>
      <protection locked="0"/>
    </xf>
    <xf numFmtId="14" fontId="15" fillId="0" borderId="1" xfId="0" applyNumberFormat="1" applyFont="1" applyBorder="1" applyAlignment="1" applyProtection="1">
      <alignment vertical="center"/>
      <protection locked="0"/>
    </xf>
    <xf numFmtId="14" fontId="10" fillId="0" borderId="1" xfId="0" applyNumberFormat="1" applyFont="1" applyBorder="1" applyAlignment="1" applyProtection="1">
      <alignment vertical="center"/>
      <protection locked="0"/>
    </xf>
    <xf numFmtId="0" fontId="10" fillId="11" borderId="1" xfId="0" applyFont="1" applyFill="1" applyBorder="1" applyAlignment="1" applyProtection="1">
      <alignment vertical="center" wrapText="1"/>
      <protection locked="0"/>
    </xf>
    <xf numFmtId="0" fontId="10" fillId="4" borderId="1" xfId="0" applyFont="1" applyFill="1" applyBorder="1" applyAlignment="1" applyProtection="1">
      <alignment vertical="center"/>
      <protection locked="0"/>
    </xf>
    <xf numFmtId="0" fontId="10" fillId="0" borderId="1" xfId="0" applyFont="1" applyBorder="1" applyAlignment="1" applyProtection="1">
      <alignment horizontal="center" vertical="center" wrapText="1"/>
      <protection locked="0"/>
    </xf>
    <xf numFmtId="1" fontId="10" fillId="0" borderId="0" xfId="0" applyNumberFormat="1" applyFont="1" applyAlignment="1" applyProtection="1">
      <alignment horizontal="right" vertical="center"/>
      <protection locked="0"/>
    </xf>
    <xf numFmtId="14" fontId="15" fillId="0" borderId="0" xfId="0" applyNumberFormat="1" applyFont="1" applyAlignment="1" applyProtection="1">
      <alignment horizontal="center" vertical="center"/>
      <protection locked="0"/>
    </xf>
    <xf numFmtId="14" fontId="10" fillId="0" borderId="0" xfId="0" applyNumberFormat="1" applyFont="1" applyAlignment="1" applyProtection="1">
      <alignment horizontal="center" vertical="center"/>
      <protection locked="0"/>
    </xf>
    <xf numFmtId="0" fontId="10"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1" fontId="16" fillId="0" borderId="0" xfId="0" applyNumberFormat="1" applyFont="1" applyAlignment="1" applyProtection="1">
      <alignment vertical="center"/>
      <protection locked="0"/>
    </xf>
    <xf numFmtId="10" fontId="10" fillId="0" borderId="0" xfId="0" applyNumberFormat="1" applyFont="1" applyAlignment="1" applyProtection="1">
      <alignment vertical="center"/>
      <protection locked="0"/>
    </xf>
    <xf numFmtId="0" fontId="13" fillId="12" borderId="13" xfId="0" applyFont="1" applyFill="1" applyBorder="1" applyAlignment="1" applyProtection="1">
      <alignment horizontal="center" vertical="center" wrapText="1"/>
      <protection locked="0"/>
    </xf>
    <xf numFmtId="0" fontId="13" fillId="12" borderId="0" xfId="0" applyFont="1" applyFill="1" applyAlignment="1" applyProtection="1">
      <alignment horizontal="center" vertical="center" wrapText="1"/>
      <protection locked="0"/>
    </xf>
    <xf numFmtId="0" fontId="10" fillId="16" borderId="1" xfId="0" applyFont="1" applyFill="1" applyBorder="1" applyAlignment="1" applyProtection="1">
      <alignment vertical="center"/>
      <protection locked="0"/>
    </xf>
    <xf numFmtId="0" fontId="10" fillId="2" borderId="1" xfId="0" applyFont="1" applyFill="1" applyBorder="1" applyAlignment="1" applyProtection="1">
      <alignment vertical="center"/>
      <protection locked="0"/>
    </xf>
    <xf numFmtId="0" fontId="10" fillId="11" borderId="0" xfId="0" applyFont="1" applyFill="1" applyAlignment="1" applyProtection="1">
      <alignment vertical="center"/>
      <protection locked="0"/>
    </xf>
    <xf numFmtId="0" fontId="10" fillId="7" borderId="0" xfId="0" applyFont="1" applyFill="1" applyAlignment="1" applyProtection="1">
      <alignment vertical="center"/>
      <protection locked="0"/>
    </xf>
    <xf numFmtId="0" fontId="2" fillId="0" borderId="0" xfId="0" applyFont="1" applyFill="1" applyBorder="1" applyAlignment="1">
      <alignment horizontal="left"/>
    </xf>
    <xf numFmtId="10" fontId="0" fillId="0" borderId="0" xfId="1" applyNumberFormat="1" applyFont="1" applyAlignment="1">
      <alignment horizontal="center"/>
    </xf>
    <xf numFmtId="0" fontId="3" fillId="2" borderId="1" xfId="0" applyFont="1" applyFill="1" applyBorder="1" applyAlignment="1">
      <alignment horizontal="center" wrapText="1"/>
    </xf>
    <xf numFmtId="0" fontId="3" fillId="2" borderId="6" xfId="0" applyFont="1" applyFill="1" applyBorder="1" applyAlignment="1">
      <alignment horizontal="center" wrapText="1"/>
    </xf>
    <xf numFmtId="0" fontId="2" fillId="0" borderId="8" xfId="0" applyFont="1" applyBorder="1"/>
    <xf numFmtId="10" fontId="2" fillId="0" borderId="9" xfId="1" applyNumberFormat="1" applyFont="1" applyBorder="1"/>
    <xf numFmtId="0" fontId="8" fillId="9" borderId="1" xfId="0" applyFont="1" applyFill="1" applyBorder="1" applyAlignment="1">
      <alignment horizontal="center" vertical="center" wrapText="1"/>
    </xf>
    <xf numFmtId="0" fontId="8" fillId="9"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1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9" borderId="6" xfId="0" applyFont="1" applyFill="1" applyBorder="1" applyAlignment="1">
      <alignment horizontal="center" vertical="center"/>
    </xf>
    <xf numFmtId="0" fontId="9" fillId="0" borderId="6" xfId="0" applyFont="1" applyBorder="1" applyAlignment="1">
      <alignment horizontal="center" vertical="center"/>
    </xf>
    <xf numFmtId="0" fontId="9" fillId="11" borderId="6" xfId="0" applyFont="1" applyFill="1" applyBorder="1" applyAlignment="1">
      <alignment horizontal="center" vertical="center"/>
    </xf>
    <xf numFmtId="0" fontId="9" fillId="3" borderId="6" xfId="0" applyFont="1" applyFill="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2" fillId="0" borderId="0" xfId="0" applyFont="1" applyFill="1" applyBorder="1" applyAlignment="1">
      <alignment horizontal="center"/>
    </xf>
    <xf numFmtId="0" fontId="0" fillId="0" borderId="0" xfId="0" applyFill="1" applyBorder="1"/>
    <xf numFmtId="0" fontId="3" fillId="0" borderId="0" xfId="0" applyFont="1" applyFill="1" applyBorder="1" applyAlignment="1">
      <alignment wrapText="1"/>
    </xf>
    <xf numFmtId="0" fontId="0" fillId="0" borderId="0" xfId="0" applyFill="1" applyBorder="1" applyAlignment="1"/>
    <xf numFmtId="0" fontId="2" fillId="0" borderId="0" xfId="0" applyFont="1" applyFill="1" applyBorder="1" applyAlignment="1"/>
    <xf numFmtId="10" fontId="9" fillId="0" borderId="23" xfId="0" applyNumberFormat="1" applyFont="1" applyBorder="1" applyAlignment="1">
      <alignment horizontal="right" vertical="center"/>
    </xf>
    <xf numFmtId="0" fontId="9" fillId="0" borderId="23" xfId="0" applyFont="1" applyBorder="1" applyAlignment="1">
      <alignment horizontal="right" vertical="center"/>
    </xf>
    <xf numFmtId="0" fontId="9" fillId="0" borderId="22" xfId="0" applyFont="1" applyBorder="1" applyAlignment="1">
      <alignment horizontal="center" vertical="center" wrapText="1"/>
    </xf>
    <xf numFmtId="10" fontId="9" fillId="0" borderId="1" xfId="0" applyNumberFormat="1" applyFont="1" applyBorder="1" applyAlignment="1">
      <alignment horizontal="right" vertical="center"/>
    </xf>
    <xf numFmtId="0" fontId="9" fillId="0" borderId="1" xfId="0" applyFont="1" applyBorder="1" applyAlignment="1">
      <alignment horizontal="right" vertical="center"/>
    </xf>
    <xf numFmtId="10" fontId="9" fillId="0" borderId="6" xfId="0" applyNumberFormat="1" applyFont="1" applyBorder="1" applyAlignment="1">
      <alignment horizontal="right" vertical="center"/>
    </xf>
    <xf numFmtId="0" fontId="9" fillId="0" borderId="8" xfId="0" applyFont="1" applyBorder="1" applyAlignment="1">
      <alignment horizontal="right" vertical="center"/>
    </xf>
    <xf numFmtId="9" fontId="9" fillId="0" borderId="6" xfId="0" applyNumberFormat="1" applyFont="1" applyBorder="1" applyAlignment="1">
      <alignment horizontal="right" vertical="center"/>
    </xf>
    <xf numFmtId="10" fontId="9" fillId="0" borderId="9" xfId="0" applyNumberFormat="1" applyFont="1" applyBorder="1" applyAlignment="1">
      <alignment horizontal="right" vertical="center"/>
    </xf>
    <xf numFmtId="0" fontId="8" fillId="9" borderId="22" xfId="0" applyFont="1" applyFill="1" applyBorder="1" applyAlignment="1">
      <alignment horizontal="center" vertical="center" wrapText="1"/>
    </xf>
    <xf numFmtId="0" fontId="9" fillId="0" borderId="23" xfId="0" applyFont="1" applyBorder="1" applyAlignment="1">
      <alignment vertical="center" wrapText="1"/>
    </xf>
    <xf numFmtId="9" fontId="9" fillId="0" borderId="23" xfId="0" applyNumberFormat="1" applyFont="1" applyBorder="1" applyAlignment="1">
      <alignment horizontal="right" vertical="center"/>
    </xf>
    <xf numFmtId="9" fontId="0" fillId="0" borderId="0" xfId="1" applyFont="1"/>
    <xf numFmtId="10" fontId="9" fillId="0" borderId="23" xfId="0" applyNumberFormat="1" applyFont="1" applyFill="1" applyBorder="1" applyAlignment="1">
      <alignment horizontal="right" vertical="center"/>
    </xf>
    <xf numFmtId="0" fontId="9" fillId="0" borderId="23" xfId="0" applyFont="1" applyFill="1" applyBorder="1" applyAlignment="1">
      <alignment horizontal="right" vertical="center"/>
    </xf>
    <xf numFmtId="0" fontId="2" fillId="4" borderId="5" xfId="0" applyFont="1" applyFill="1" applyBorder="1" applyAlignment="1">
      <alignment horizontal="left"/>
    </xf>
    <xf numFmtId="0" fontId="2" fillId="4" borderId="1" xfId="0" applyFont="1" applyFill="1" applyBorder="1" applyAlignment="1">
      <alignment horizontal="left"/>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7" fillId="9" borderId="20" xfId="0" applyFont="1" applyFill="1" applyBorder="1" applyAlignment="1">
      <alignment horizontal="center" vertical="center" wrapText="1"/>
    </xf>
    <xf numFmtId="0" fontId="17" fillId="9" borderId="21"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0" fillId="2" borderId="5" xfId="0" applyFill="1" applyBorder="1" applyAlignment="1">
      <alignment horizontal="center"/>
    </xf>
    <xf numFmtId="0" fontId="0" fillId="2" borderId="1" xfId="0" applyFill="1" applyBorder="1" applyAlignment="1">
      <alignment horizontal="center"/>
    </xf>
    <xf numFmtId="0" fontId="2" fillId="5" borderId="5" xfId="0" applyFont="1" applyFill="1" applyBorder="1" applyAlignment="1">
      <alignment horizontal="left"/>
    </xf>
    <xf numFmtId="0" fontId="2" fillId="5" borderId="1" xfId="0" applyFont="1" applyFill="1" applyBorder="1" applyAlignment="1">
      <alignment horizontal="left"/>
    </xf>
    <xf numFmtId="0" fontId="17" fillId="9" borderId="2"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8" fillId="9" borderId="5" xfId="0" applyFont="1" applyFill="1" applyBorder="1" applyAlignment="1">
      <alignment horizontal="center" vertical="center"/>
    </xf>
    <xf numFmtId="0" fontId="8" fillId="9" borderId="1" xfId="0" applyFont="1" applyFill="1" applyBorder="1" applyAlignment="1">
      <alignment horizontal="center" vertical="center"/>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2" fillId="2" borderId="7" xfId="0" applyFont="1" applyFill="1" applyBorder="1" applyAlignment="1">
      <alignment horizontal="center" vertical="top"/>
    </xf>
    <xf numFmtId="0" fontId="2" fillId="2" borderId="8" xfId="0" applyFont="1" applyFill="1" applyBorder="1" applyAlignment="1">
      <alignment horizontal="center" vertical="top"/>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2" fillId="2" borderId="5" xfId="0" applyFont="1" applyFill="1" applyBorder="1" applyAlignment="1">
      <alignment horizontal="left"/>
    </xf>
    <xf numFmtId="0" fontId="2" fillId="2" borderId="1" xfId="0" applyFont="1" applyFill="1" applyBorder="1" applyAlignment="1">
      <alignment horizontal="left"/>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6" borderId="5" xfId="0" applyFont="1" applyFill="1" applyBorder="1" applyAlignment="1">
      <alignment horizontal="left"/>
    </xf>
    <xf numFmtId="0" fontId="2" fillId="6" borderId="1" xfId="0" applyFont="1" applyFill="1" applyBorder="1" applyAlignment="1">
      <alignment horizontal="left"/>
    </xf>
    <xf numFmtId="0" fontId="2" fillId="3" borderId="5" xfId="0" applyFont="1" applyFill="1" applyBorder="1" applyAlignment="1">
      <alignment horizontal="left"/>
    </xf>
    <xf numFmtId="0" fontId="2" fillId="3" borderId="1" xfId="0" applyFont="1" applyFill="1" applyBorder="1" applyAlignment="1">
      <alignment horizontal="left"/>
    </xf>
    <xf numFmtId="0" fontId="2" fillId="2" borderId="7" xfId="0" applyFont="1" applyFill="1" applyBorder="1" applyAlignment="1">
      <alignment horizontal="left"/>
    </xf>
    <xf numFmtId="0" fontId="2" fillId="2" borderId="8" xfId="0" applyFont="1" applyFill="1" applyBorder="1" applyAlignment="1">
      <alignment horizontal="left"/>
    </xf>
    <xf numFmtId="0" fontId="0" fillId="0" borderId="0" xfId="0" applyBorder="1" applyAlignment="1">
      <alignment horizontal="center"/>
    </xf>
    <xf numFmtId="0" fontId="3" fillId="2" borderId="34" xfId="0" applyFont="1" applyFill="1" applyBorder="1" applyAlignment="1">
      <alignment horizontal="center" wrapText="1"/>
    </xf>
    <xf numFmtId="0" fontId="3" fillId="2" borderId="30" xfId="0" applyFont="1" applyFill="1" applyBorder="1" applyAlignment="1">
      <alignment horizontal="center" wrapText="1"/>
    </xf>
    <xf numFmtId="0" fontId="3" fillId="2" borderId="14" xfId="0" applyFont="1" applyFill="1" applyBorder="1" applyAlignment="1">
      <alignment horizontal="center" wrapText="1"/>
    </xf>
    <xf numFmtId="0" fontId="2" fillId="2" borderId="5" xfId="0" applyFont="1" applyFill="1" applyBorder="1" applyAlignment="1">
      <alignment horizontal="center" vertical="top"/>
    </xf>
    <xf numFmtId="0" fontId="2" fillId="2" borderId="1" xfId="0" applyFont="1" applyFill="1" applyBorder="1" applyAlignment="1">
      <alignment horizontal="center" vertical="top"/>
    </xf>
    <xf numFmtId="0" fontId="0" fillId="0" borderId="0" xfId="0" applyAlignment="1">
      <alignment horizontal="left" wrapText="1"/>
    </xf>
    <xf numFmtId="0" fontId="0" fillId="0" borderId="0" xfId="0" applyAlignment="1">
      <alignment horizontal="left" vertical="top" wrapText="1"/>
    </xf>
    <xf numFmtId="0" fontId="1" fillId="2" borderId="0" xfId="0" applyFont="1" applyFill="1" applyBorder="1" applyAlignment="1" applyProtection="1">
      <alignment horizontal="center" vertical="center" wrapText="1"/>
      <protection locked="0"/>
    </xf>
    <xf numFmtId="0" fontId="2" fillId="2" borderId="5" xfId="0" applyFont="1" applyFill="1" applyBorder="1" applyAlignment="1">
      <alignment horizontal="center"/>
    </xf>
    <xf numFmtId="0" fontId="2" fillId="2" borderId="1" xfId="0" applyFont="1" applyFill="1" applyBorder="1" applyAlignment="1">
      <alignment horizontal="center"/>
    </xf>
    <xf numFmtId="0" fontId="0" fillId="0" borderId="0" xfId="0" applyAlignment="1">
      <alignment horizont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8" fillId="9" borderId="2"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14" fillId="12" borderId="0" xfId="0" applyFont="1" applyFill="1" applyAlignment="1" applyProtection="1">
      <alignment horizontal="center" vertical="center" wrapText="1"/>
      <protection locked="0"/>
    </xf>
    <xf numFmtId="0" fontId="14" fillId="12" borderId="32" xfId="0" applyFont="1" applyFill="1" applyBorder="1" applyAlignment="1" applyProtection="1">
      <alignment horizontal="center" vertical="center" wrapText="1"/>
      <protection locked="0"/>
    </xf>
    <xf numFmtId="0" fontId="10" fillId="15" borderId="33" xfId="0" applyFont="1" applyFill="1" applyBorder="1" applyAlignment="1" applyProtection="1">
      <alignment horizontal="center" vertical="center" textRotation="90"/>
      <protection locked="0"/>
    </xf>
    <xf numFmtId="0" fontId="10" fillId="4" borderId="31" xfId="0" applyFont="1" applyFill="1" applyBorder="1" applyAlignment="1" applyProtection="1">
      <alignment horizontal="center" vertical="center" wrapText="1"/>
      <protection locked="0"/>
    </xf>
    <xf numFmtId="0" fontId="10" fillId="4" borderId="0" xfId="0" applyFont="1" applyFill="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12" fillId="12" borderId="16" xfId="0" applyFont="1" applyFill="1" applyBorder="1" applyAlignment="1" applyProtection="1">
      <alignment horizontal="center" vertical="center"/>
      <protection locked="0"/>
    </xf>
    <xf numFmtId="0" fontId="12" fillId="12" borderId="15" xfId="0" applyFont="1" applyFill="1" applyBorder="1" applyAlignment="1" applyProtection="1">
      <alignment horizontal="center" vertical="center"/>
      <protection locked="0"/>
    </xf>
    <xf numFmtId="0" fontId="13" fillId="12" borderId="29" xfId="0" applyFont="1" applyFill="1" applyBorder="1" applyAlignment="1" applyProtection="1">
      <alignment horizontal="center" vertical="center" wrapText="1"/>
      <protection locked="0"/>
    </xf>
    <xf numFmtId="0" fontId="13" fillId="12" borderId="12" xfId="0" applyFont="1" applyFill="1" applyBorder="1" applyAlignment="1" applyProtection="1">
      <alignment horizontal="center" vertical="center" wrapText="1"/>
      <protection locked="0"/>
    </xf>
    <xf numFmtId="0" fontId="13" fillId="12" borderId="13" xfId="0" applyFont="1" applyFill="1" applyBorder="1" applyAlignment="1" applyProtection="1">
      <alignment horizontal="center" vertical="center" wrapText="1"/>
      <protection locked="0"/>
    </xf>
    <xf numFmtId="0" fontId="13" fillId="12" borderId="30" xfId="0" applyFont="1" applyFill="1" applyBorder="1" applyAlignment="1" applyProtection="1">
      <alignment horizontal="center" vertical="center" wrapText="1"/>
      <protection locked="0"/>
    </xf>
    <xf numFmtId="0" fontId="13" fillId="12" borderId="14" xfId="0" applyFont="1" applyFill="1" applyBorder="1" applyAlignment="1" applyProtection="1">
      <alignment horizontal="center" vertical="center" wrapText="1"/>
      <protection locked="0"/>
    </xf>
    <xf numFmtId="0" fontId="14" fillId="12" borderId="1" xfId="0" applyFont="1" applyFill="1" applyBorder="1" applyAlignment="1" applyProtection="1">
      <alignment horizontal="center" vertical="center" wrapText="1"/>
      <protection locked="0"/>
    </xf>
  </cellXfs>
  <cellStyles count="4">
    <cellStyle name="Normal" xfId="0" builtinId="0"/>
    <cellStyle name="Normal_Controles 2019" xfId="3" xr:uid="{00000000-0005-0000-0000-000001000000}"/>
    <cellStyle name="Normal_Hoja1" xfId="2" xr:uid="{00000000-0005-0000-0000-000003000000}"/>
    <cellStyle name="Porcentaje" xfId="1" builtinId="5"/>
  </cellStyles>
  <dxfs count="0"/>
  <tableStyles count="0" defaultTableStyle="TableStyleMedium2" defaultPivotStyle="PivotStyleMedium9"/>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t>Gráfica</a:t>
            </a:r>
            <a:r>
              <a:rPr lang="es-CO" sz="1200" baseline="0"/>
              <a:t> 1 RC. Resumen general periodos 2018 - 2019</a:t>
            </a:r>
            <a:endParaRPr lang="es-CO" sz="12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 M y R '!$F$18</c:f>
              <c:strCache>
                <c:ptCount val="1"/>
                <c:pt idx="0">
                  <c:v>2018</c:v>
                </c:pt>
              </c:strCache>
            </c:strRef>
          </c:tx>
          <c:spPr>
            <a:solidFill>
              <a:schemeClr val="accent1">
                <a:alpha val="85000"/>
              </a:schemeClr>
            </a:solidFill>
            <a:ln w="9525" cap="flat" cmpd="sng" algn="ctr">
              <a:solidFill>
                <a:schemeClr val="accent5">
                  <a:lumMod val="40000"/>
                  <a:lumOff val="60000"/>
                </a:schemeClr>
              </a:solidFill>
              <a:round/>
            </a:ln>
            <a:effectLst/>
            <a:sp3d contourW="9525">
              <a:contourClr>
                <a:schemeClr val="accent5">
                  <a:lumMod val="40000"/>
                  <a:lumOff val="60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'Estadisticas M y R '!$D$19:$E$21</c:f>
              <c:strCache>
                <c:ptCount val="3"/>
                <c:pt idx="0">
                  <c:v>Total procesos</c:v>
                </c:pt>
                <c:pt idx="1">
                  <c:v>Total riesgos</c:v>
                </c:pt>
                <c:pt idx="2">
                  <c:v>Total controles</c:v>
                </c:pt>
              </c:strCache>
            </c:strRef>
          </c:cat>
          <c:val>
            <c:numRef>
              <c:f>'Estadisticas M y R '!$F$19:$F$21</c:f>
              <c:numCache>
                <c:formatCode>General</c:formatCode>
                <c:ptCount val="3"/>
                <c:pt idx="0">
                  <c:v>37</c:v>
                </c:pt>
                <c:pt idx="1">
                  <c:v>52</c:v>
                </c:pt>
                <c:pt idx="2">
                  <c:v>116</c:v>
                </c:pt>
              </c:numCache>
            </c:numRef>
          </c:val>
          <c:extLst>
            <c:ext xmlns:c16="http://schemas.microsoft.com/office/drawing/2014/chart" uri="{C3380CC4-5D6E-409C-BE32-E72D297353CC}">
              <c16:uniqueId val="{00000000-D996-4E4A-9D41-F3F81BEAEACE}"/>
            </c:ext>
          </c:extLst>
        </c:ser>
        <c:ser>
          <c:idx val="1"/>
          <c:order val="1"/>
          <c:tx>
            <c:strRef>
              <c:f>'Estadisticas M y R '!$G$18</c:f>
              <c:strCache>
                <c:ptCount val="1"/>
                <c:pt idx="0">
                  <c:v>2019</c:v>
                </c:pt>
              </c:strCache>
            </c:strRef>
          </c:tx>
          <c:spPr>
            <a:solidFill>
              <a:schemeClr val="accent3"/>
            </a:solidFill>
            <a:ln w="25400" cap="flat" cmpd="sng" algn="ctr">
              <a:solidFill>
                <a:schemeClr val="accent3">
                  <a:shade val="50000"/>
                </a:schemeClr>
              </a:solidFill>
              <a:prstDash val="solid"/>
              <a:round/>
            </a:ln>
            <a:effectLst/>
            <a:sp3d contourW="25400">
              <a:contourClr>
                <a:schemeClr val="accent3">
                  <a:shade val="50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'Estadisticas M y R '!$D$19:$E$21</c:f>
              <c:strCache>
                <c:ptCount val="3"/>
                <c:pt idx="0">
                  <c:v>Total procesos</c:v>
                </c:pt>
                <c:pt idx="1">
                  <c:v>Total riesgos</c:v>
                </c:pt>
                <c:pt idx="2">
                  <c:v>Total controles</c:v>
                </c:pt>
              </c:strCache>
            </c:strRef>
          </c:cat>
          <c:val>
            <c:numRef>
              <c:f>'Estadisticas M y R '!$G$19:$G$21</c:f>
              <c:numCache>
                <c:formatCode>General</c:formatCode>
                <c:ptCount val="3"/>
                <c:pt idx="0">
                  <c:v>30</c:v>
                </c:pt>
                <c:pt idx="1">
                  <c:v>45</c:v>
                </c:pt>
                <c:pt idx="2">
                  <c:v>96</c:v>
                </c:pt>
              </c:numCache>
            </c:numRef>
          </c:val>
          <c:extLst>
            <c:ext xmlns:c16="http://schemas.microsoft.com/office/drawing/2014/chart" uri="{C3380CC4-5D6E-409C-BE32-E72D297353CC}">
              <c16:uniqueId val="{00000001-D996-4E4A-9D41-F3F81BEAEACE}"/>
            </c:ext>
          </c:extLst>
        </c:ser>
        <c:dLbls>
          <c:showLegendKey val="0"/>
          <c:showVal val="0"/>
          <c:showCatName val="0"/>
          <c:showSerName val="0"/>
          <c:showPercent val="0"/>
          <c:showBubbleSize val="0"/>
        </c:dLbls>
        <c:gapWidth val="65"/>
        <c:shape val="box"/>
        <c:axId val="276259024"/>
        <c:axId val="276260336"/>
        <c:axId val="0"/>
      </c:bar3DChart>
      <c:catAx>
        <c:axId val="276259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76260336"/>
        <c:crosses val="autoZero"/>
        <c:auto val="1"/>
        <c:lblAlgn val="ctr"/>
        <c:lblOffset val="100"/>
        <c:noMultiLvlLbl val="0"/>
      </c:catAx>
      <c:valAx>
        <c:axId val="276260336"/>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27625902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t>Gráfico 2 RC. Distribución de controles por eficiencia año 2019</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manualLayout>
          <c:layoutTarget val="inner"/>
          <c:xMode val="edge"/>
          <c:yMode val="edge"/>
          <c:x val="0.1459945886585092"/>
          <c:y val="0.16450371003013153"/>
          <c:w val="0.44323324165588723"/>
          <c:h val="0.77069909813356385"/>
        </c:manualLayout>
      </c:layout>
      <c:doughnutChart>
        <c:varyColors val="1"/>
        <c:ser>
          <c:idx val="2"/>
          <c:order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850-4A86-BE4A-5D844AA351D3}"/>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850-4A86-BE4A-5D844AA351D3}"/>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D850-4A86-BE4A-5D844AA351D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'Estadisticas M y R '!$D$29:$D$31</c:f>
              <c:strCache>
                <c:ptCount val="3"/>
                <c:pt idx="0">
                  <c:v>Bajos (menor o igual a 59%)</c:v>
                </c:pt>
                <c:pt idx="1">
                  <c:v>Medios (entre 60% y 79%)</c:v>
                </c:pt>
                <c:pt idx="2">
                  <c:v>Altos ( mayor o igual a 80%)</c:v>
                </c:pt>
              </c:strCache>
            </c:strRef>
          </c:cat>
          <c:val>
            <c:numRef>
              <c:f>'Estadisticas M y R '!$G$29:$G$31</c:f>
              <c:numCache>
                <c:formatCode>General</c:formatCode>
                <c:ptCount val="3"/>
                <c:pt idx="0">
                  <c:v>21</c:v>
                </c:pt>
                <c:pt idx="1">
                  <c:v>17</c:v>
                </c:pt>
                <c:pt idx="2">
                  <c:v>58</c:v>
                </c:pt>
              </c:numCache>
            </c:numRef>
          </c:val>
          <c:extLst>
            <c:ext xmlns:c16="http://schemas.microsoft.com/office/drawing/2014/chart" uri="{C3380CC4-5D6E-409C-BE32-E72D297353CC}">
              <c16:uniqueId val="{00000002-05BD-412E-85E3-B1515F19E0D2}"/>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D850-4A86-BE4A-5D844AA351D3}"/>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D850-4A86-BE4A-5D844AA351D3}"/>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D850-4A86-BE4A-5D844AA351D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'Estadisticas M y R '!$D$29:$D$31</c15:sqref>
                        </c15:formulaRef>
                      </c:ext>
                    </c:extLst>
                    <c:strCache>
                      <c:ptCount val="3"/>
                      <c:pt idx="0">
                        <c:v>Bajos (menor o igual a 59%)</c:v>
                      </c:pt>
                      <c:pt idx="1">
                        <c:v>Medios (entre 60% y 79%)</c:v>
                      </c:pt>
                      <c:pt idx="2">
                        <c:v>Altos ( mayor o igual a 80%)</c:v>
                      </c:pt>
                    </c:strCache>
                  </c:strRef>
                </c:cat>
                <c:val>
                  <c:numRef>
                    <c:extLst>
                      <c:ext uri="{02D57815-91ED-43cb-92C2-25804820EDAC}">
                        <c15:formulaRef>
                          <c15:sqref>'Estadisticas M y R '!$E$29:$E$31</c15:sqref>
                        </c15:formulaRef>
                      </c:ext>
                    </c:extLst>
                    <c:numCache>
                      <c:formatCode>General</c:formatCode>
                      <c:ptCount val="3"/>
                    </c:numCache>
                  </c:numRef>
                </c:val>
                <c:extLst>
                  <c:ext xmlns:c16="http://schemas.microsoft.com/office/drawing/2014/chart" uri="{C3380CC4-5D6E-409C-BE32-E72D297353CC}">
                    <c16:uniqueId val="{00000000-05BD-412E-85E3-B1515F19E0D2}"/>
                  </c:ext>
                </c:extLst>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D-D850-4A86-BE4A-5D844AA351D3}"/>
                    </c:ext>
                  </c:extLst>
                </c:dPt>
                <c:dPt>
                  <c:idx val="1"/>
                  <c:bubble3D val="0"/>
                  <c:spPr>
                    <a:solidFill>
                      <a:schemeClr val="accent2"/>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0F-D850-4A86-BE4A-5D844AA351D3}"/>
                    </c:ext>
                  </c:extLst>
                </c:dPt>
                <c:dPt>
                  <c:idx val="2"/>
                  <c:bubble3D val="0"/>
                  <c:spPr>
                    <a:solidFill>
                      <a:schemeClr val="accent3"/>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1-D850-4A86-BE4A-5D844AA351D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'Estadisticas M y R '!$D$29:$D$31</c15:sqref>
                        </c15:formulaRef>
                      </c:ext>
                    </c:extLst>
                    <c:strCache>
                      <c:ptCount val="3"/>
                      <c:pt idx="0">
                        <c:v>Bajos (menor o igual a 59%)</c:v>
                      </c:pt>
                      <c:pt idx="1">
                        <c:v>Medios (entre 60% y 79%)</c:v>
                      </c:pt>
                      <c:pt idx="2">
                        <c:v>Altos ( mayor o igual a 80%)</c:v>
                      </c:pt>
                    </c:strCache>
                  </c:strRef>
                </c:cat>
                <c:val>
                  <c:numRef>
                    <c:extLst xmlns:c15="http://schemas.microsoft.com/office/drawing/2012/chart">
                      <c:ext xmlns:c15="http://schemas.microsoft.com/office/drawing/2012/chart" uri="{02D57815-91ED-43cb-92C2-25804820EDAC}">
                        <c15:formulaRef>
                          <c15:sqref>'Estadisticas M y R '!$F$29:$F$31</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1-05BD-412E-85E3-B1515F19E0D2}"/>
                  </c:ext>
                </c:extLst>
              </c15:ser>
            </c15:filteredPieSeries>
          </c:ext>
        </c:extLst>
      </c:doughnutChart>
      <c:spPr>
        <a:noFill/>
        <a:ln>
          <a:noFill/>
        </a:ln>
        <a:effectLst/>
      </c:spPr>
    </c:plotArea>
    <c:legend>
      <c:legendPos val="r"/>
      <c:layout>
        <c:manualLayout>
          <c:xMode val="edge"/>
          <c:yMode val="edge"/>
          <c:x val="0.6871211627387297"/>
          <c:y val="0.35258544403724479"/>
          <c:w val="0.29768896687153057"/>
          <c:h val="0.310896608234890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200" b="1" i="0" baseline="0">
                <a:effectLst/>
              </a:rPr>
              <a:t>Gráfica 3 RC. Nivel de aceptabilidad de riesgos inherentes periodo 2018 - 2019</a:t>
            </a:r>
            <a:endParaRPr lang="es-CO" sz="12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1"/>
          <c:order val="1"/>
          <c:tx>
            <c:strRef>
              <c:f>'Estadisticas M y R '!$F$36</c:f>
              <c:strCache>
                <c:ptCount val="1"/>
                <c:pt idx="0">
                  <c:v>2018</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'Estadisticas M y R '!$D$37:$D$40</c:f>
              <c:strCache>
                <c:ptCount val="4"/>
                <c:pt idx="0">
                  <c:v>Bajo</c:v>
                </c:pt>
                <c:pt idx="1">
                  <c:v>Moderado</c:v>
                </c:pt>
                <c:pt idx="2">
                  <c:v>Alto</c:v>
                </c:pt>
                <c:pt idx="3">
                  <c:v>Extremo</c:v>
                </c:pt>
              </c:strCache>
            </c:strRef>
          </c:cat>
          <c:val>
            <c:numRef>
              <c:f>'Estadisticas M y R '!$F$37:$F$40</c:f>
              <c:numCache>
                <c:formatCode>General</c:formatCode>
                <c:ptCount val="4"/>
                <c:pt idx="0">
                  <c:v>17</c:v>
                </c:pt>
                <c:pt idx="1">
                  <c:v>17</c:v>
                </c:pt>
                <c:pt idx="2">
                  <c:v>14</c:v>
                </c:pt>
                <c:pt idx="3">
                  <c:v>4</c:v>
                </c:pt>
              </c:numCache>
            </c:numRef>
          </c:val>
          <c:extLst>
            <c:ext xmlns:c16="http://schemas.microsoft.com/office/drawing/2014/chart" uri="{C3380CC4-5D6E-409C-BE32-E72D297353CC}">
              <c16:uniqueId val="{00000001-52C6-414D-9B38-D131A5ECD3D3}"/>
            </c:ext>
          </c:extLst>
        </c:ser>
        <c:ser>
          <c:idx val="2"/>
          <c:order val="2"/>
          <c:tx>
            <c:strRef>
              <c:f>'Estadisticas M y R '!$G$36</c:f>
              <c:strCache>
                <c:ptCount val="1"/>
                <c:pt idx="0">
                  <c:v>2019</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'Estadisticas M y R '!$D$37:$D$40</c:f>
              <c:strCache>
                <c:ptCount val="4"/>
                <c:pt idx="0">
                  <c:v>Bajo</c:v>
                </c:pt>
                <c:pt idx="1">
                  <c:v>Moderado</c:v>
                </c:pt>
                <c:pt idx="2">
                  <c:v>Alto</c:v>
                </c:pt>
                <c:pt idx="3">
                  <c:v>Extremo</c:v>
                </c:pt>
              </c:strCache>
            </c:strRef>
          </c:cat>
          <c:val>
            <c:numRef>
              <c:f>'Estadisticas M y R '!$G$37:$G$40</c:f>
              <c:numCache>
                <c:formatCode>General</c:formatCode>
                <c:ptCount val="4"/>
                <c:pt idx="0">
                  <c:v>13</c:v>
                </c:pt>
                <c:pt idx="1">
                  <c:v>15</c:v>
                </c:pt>
                <c:pt idx="2">
                  <c:v>15</c:v>
                </c:pt>
                <c:pt idx="3">
                  <c:v>2</c:v>
                </c:pt>
              </c:numCache>
            </c:numRef>
          </c:val>
          <c:extLst>
            <c:ext xmlns:c16="http://schemas.microsoft.com/office/drawing/2014/chart" uri="{C3380CC4-5D6E-409C-BE32-E72D297353CC}">
              <c16:uniqueId val="{00000002-52C6-414D-9B38-D131A5ECD3D3}"/>
            </c:ext>
          </c:extLst>
        </c:ser>
        <c:dLbls>
          <c:showLegendKey val="0"/>
          <c:showVal val="0"/>
          <c:showCatName val="0"/>
          <c:showSerName val="0"/>
          <c:showPercent val="0"/>
          <c:showBubbleSize val="0"/>
        </c:dLbls>
        <c:gapWidth val="65"/>
        <c:shape val="box"/>
        <c:axId val="449605696"/>
        <c:axId val="449606024"/>
        <c:axId val="0"/>
        <c:extLst>
          <c:ext xmlns:c15="http://schemas.microsoft.com/office/drawing/2012/chart" uri="{02D57815-91ED-43cb-92C2-25804820EDAC}">
            <c15:filteredBarSeries>
              <c15:ser>
                <c:idx val="0"/>
                <c:order val="0"/>
                <c:tx>
                  <c:strRef>
                    <c:extLst>
                      <c:ext uri="{02D57815-91ED-43cb-92C2-25804820EDAC}">
                        <c15:formulaRef>
                          <c15:sqref>'Estadisticas M y R '!$E$36</c15:sqref>
                        </c15:formulaRef>
                      </c:ext>
                    </c:extLst>
                    <c:strCache>
                      <c:ptCount val="1"/>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cat>
                  <c:strRef>
                    <c:extLst>
                      <c:ext uri="{02D57815-91ED-43cb-92C2-25804820EDAC}">
                        <c15:formulaRef>
                          <c15:sqref>'Estadisticas M y R '!$D$37:$D$40</c15:sqref>
                        </c15:formulaRef>
                      </c:ext>
                    </c:extLst>
                    <c:strCache>
                      <c:ptCount val="4"/>
                      <c:pt idx="0">
                        <c:v>Bajo</c:v>
                      </c:pt>
                      <c:pt idx="1">
                        <c:v>Moderado</c:v>
                      </c:pt>
                      <c:pt idx="2">
                        <c:v>Alto</c:v>
                      </c:pt>
                      <c:pt idx="3">
                        <c:v>Extremo</c:v>
                      </c:pt>
                    </c:strCache>
                  </c:strRef>
                </c:cat>
                <c:val>
                  <c:numRef>
                    <c:extLst>
                      <c:ext uri="{02D57815-91ED-43cb-92C2-25804820EDAC}">
                        <c15:formulaRef>
                          <c15:sqref>'Estadisticas M y R '!$E$37:$E$40</c15:sqref>
                        </c15:formulaRef>
                      </c:ext>
                    </c:extLst>
                    <c:numCache>
                      <c:formatCode>General</c:formatCode>
                      <c:ptCount val="4"/>
                    </c:numCache>
                  </c:numRef>
                </c:val>
                <c:extLst>
                  <c:ext xmlns:c16="http://schemas.microsoft.com/office/drawing/2014/chart" uri="{C3380CC4-5D6E-409C-BE32-E72D297353CC}">
                    <c16:uniqueId val="{00000000-52C6-414D-9B38-D131A5ECD3D3}"/>
                  </c:ext>
                </c:extLst>
              </c15:ser>
            </c15:filteredBarSeries>
          </c:ext>
        </c:extLst>
      </c:bar3DChart>
      <c:catAx>
        <c:axId val="4496056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49606024"/>
        <c:crosses val="autoZero"/>
        <c:auto val="1"/>
        <c:lblAlgn val="ctr"/>
        <c:lblOffset val="100"/>
        <c:noMultiLvlLbl val="0"/>
      </c:catAx>
      <c:valAx>
        <c:axId val="44960602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4960569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200" b="1" i="0" baseline="0">
                <a:effectLst/>
              </a:rPr>
              <a:t>Gráfica 4 RC. Nivel de aceptabilidad de riesgos residuales periodo 2018 - 2019</a:t>
            </a:r>
            <a:endParaRPr lang="es-CO" sz="12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1"/>
          <c:order val="1"/>
          <c:tx>
            <c:strRef>
              <c:f>'Estadisticas M y R '!$F$44</c:f>
              <c:strCache>
                <c:ptCount val="1"/>
                <c:pt idx="0">
                  <c:v>2018</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'Estadisticas M y R '!$D$45:$D$48</c:f>
              <c:strCache>
                <c:ptCount val="4"/>
                <c:pt idx="0">
                  <c:v>Bajo</c:v>
                </c:pt>
                <c:pt idx="1">
                  <c:v>Moderado</c:v>
                </c:pt>
                <c:pt idx="2">
                  <c:v>Alto</c:v>
                </c:pt>
                <c:pt idx="3">
                  <c:v>Extremo</c:v>
                </c:pt>
              </c:strCache>
            </c:strRef>
          </c:cat>
          <c:val>
            <c:numRef>
              <c:f>'Estadisticas M y R '!$F$45:$F$48</c:f>
              <c:numCache>
                <c:formatCode>General</c:formatCode>
                <c:ptCount val="4"/>
                <c:pt idx="0">
                  <c:v>42</c:v>
                </c:pt>
                <c:pt idx="1">
                  <c:v>7</c:v>
                </c:pt>
                <c:pt idx="2">
                  <c:v>3</c:v>
                </c:pt>
                <c:pt idx="3">
                  <c:v>0</c:v>
                </c:pt>
              </c:numCache>
            </c:numRef>
          </c:val>
          <c:extLst>
            <c:ext xmlns:c16="http://schemas.microsoft.com/office/drawing/2014/chart" uri="{C3380CC4-5D6E-409C-BE32-E72D297353CC}">
              <c16:uniqueId val="{00000001-4D05-4335-B7A5-9E318CCD8DCF}"/>
            </c:ext>
          </c:extLst>
        </c:ser>
        <c:ser>
          <c:idx val="2"/>
          <c:order val="2"/>
          <c:tx>
            <c:strRef>
              <c:f>'Estadisticas M y R '!$G$44</c:f>
              <c:strCache>
                <c:ptCount val="1"/>
                <c:pt idx="0">
                  <c:v>2019</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'Estadisticas M y R '!$D$45:$D$48</c:f>
              <c:strCache>
                <c:ptCount val="4"/>
                <c:pt idx="0">
                  <c:v>Bajo</c:v>
                </c:pt>
                <c:pt idx="1">
                  <c:v>Moderado</c:v>
                </c:pt>
                <c:pt idx="2">
                  <c:v>Alto</c:v>
                </c:pt>
                <c:pt idx="3">
                  <c:v>Extremo</c:v>
                </c:pt>
              </c:strCache>
            </c:strRef>
          </c:cat>
          <c:val>
            <c:numRef>
              <c:f>'Estadisticas M y R '!$G$45:$G$48</c:f>
              <c:numCache>
                <c:formatCode>General</c:formatCode>
                <c:ptCount val="4"/>
                <c:pt idx="0">
                  <c:v>34</c:v>
                </c:pt>
                <c:pt idx="1">
                  <c:v>10</c:v>
                </c:pt>
                <c:pt idx="2">
                  <c:v>1</c:v>
                </c:pt>
                <c:pt idx="3">
                  <c:v>0</c:v>
                </c:pt>
              </c:numCache>
            </c:numRef>
          </c:val>
          <c:extLst>
            <c:ext xmlns:c16="http://schemas.microsoft.com/office/drawing/2014/chart" uri="{C3380CC4-5D6E-409C-BE32-E72D297353CC}">
              <c16:uniqueId val="{00000002-4D05-4335-B7A5-9E318CCD8DCF}"/>
            </c:ext>
          </c:extLst>
        </c:ser>
        <c:dLbls>
          <c:showLegendKey val="0"/>
          <c:showVal val="0"/>
          <c:showCatName val="0"/>
          <c:showSerName val="0"/>
          <c:showPercent val="0"/>
          <c:showBubbleSize val="0"/>
        </c:dLbls>
        <c:gapWidth val="65"/>
        <c:shape val="box"/>
        <c:axId val="514885656"/>
        <c:axId val="514885984"/>
        <c:axId val="0"/>
        <c:extLst>
          <c:ext xmlns:c15="http://schemas.microsoft.com/office/drawing/2012/chart" uri="{02D57815-91ED-43cb-92C2-25804820EDAC}">
            <c15:filteredBarSeries>
              <c15:ser>
                <c:idx val="0"/>
                <c:order val="0"/>
                <c:tx>
                  <c:strRef>
                    <c:extLst>
                      <c:ext uri="{02D57815-91ED-43cb-92C2-25804820EDAC}">
                        <c15:formulaRef>
                          <c15:sqref>'Estadisticas M y R '!$E$44</c15:sqref>
                        </c15:formulaRef>
                      </c:ext>
                    </c:extLst>
                    <c:strCache>
                      <c:ptCount val="1"/>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cat>
                  <c:strRef>
                    <c:extLst>
                      <c:ext uri="{02D57815-91ED-43cb-92C2-25804820EDAC}">
                        <c15:formulaRef>
                          <c15:sqref>'Estadisticas M y R '!$D$45:$D$48</c15:sqref>
                        </c15:formulaRef>
                      </c:ext>
                    </c:extLst>
                    <c:strCache>
                      <c:ptCount val="4"/>
                      <c:pt idx="0">
                        <c:v>Bajo</c:v>
                      </c:pt>
                      <c:pt idx="1">
                        <c:v>Moderado</c:v>
                      </c:pt>
                      <c:pt idx="2">
                        <c:v>Alto</c:v>
                      </c:pt>
                      <c:pt idx="3">
                        <c:v>Extremo</c:v>
                      </c:pt>
                    </c:strCache>
                  </c:strRef>
                </c:cat>
                <c:val>
                  <c:numRef>
                    <c:extLst>
                      <c:ext uri="{02D57815-91ED-43cb-92C2-25804820EDAC}">
                        <c15:formulaRef>
                          <c15:sqref>'Estadisticas M y R '!$E$45:$E$48</c15:sqref>
                        </c15:formulaRef>
                      </c:ext>
                    </c:extLst>
                    <c:numCache>
                      <c:formatCode>General</c:formatCode>
                      <c:ptCount val="4"/>
                    </c:numCache>
                  </c:numRef>
                </c:val>
                <c:extLst>
                  <c:ext xmlns:c16="http://schemas.microsoft.com/office/drawing/2014/chart" uri="{C3380CC4-5D6E-409C-BE32-E72D297353CC}">
                    <c16:uniqueId val="{00000000-4D05-4335-B7A5-9E318CCD8DCF}"/>
                  </c:ext>
                </c:extLst>
              </c15:ser>
            </c15:filteredBarSeries>
          </c:ext>
        </c:extLst>
      </c:bar3DChart>
      <c:catAx>
        <c:axId val="51488565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514885984"/>
        <c:crosses val="autoZero"/>
        <c:auto val="1"/>
        <c:lblAlgn val="ctr"/>
        <c:lblOffset val="100"/>
        <c:noMultiLvlLbl val="0"/>
      </c:catAx>
      <c:valAx>
        <c:axId val="51488598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1488565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14</xdr:col>
      <xdr:colOff>518583</xdr:colOff>
      <xdr:row>1</xdr:row>
      <xdr:rowOff>184150</xdr:rowOff>
    </xdr:from>
    <xdr:to>
      <xdr:col>20</xdr:col>
      <xdr:colOff>465666</xdr:colOff>
      <xdr:row>13</xdr:row>
      <xdr:rowOff>21166</xdr:rowOff>
    </xdr:to>
    <xdr:graphicFrame macro="">
      <xdr:nvGraphicFramePr>
        <xdr:cNvPr id="4" name="Gráfico 3">
          <a:extLst>
            <a:ext uri="{FF2B5EF4-FFF2-40B4-BE49-F238E27FC236}">
              <a16:creationId xmlns:a16="http://schemas.microsoft.com/office/drawing/2014/main" id="{E9929500-7A53-43EE-9E3F-548F8B49B7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497417</xdr:colOff>
      <xdr:row>14</xdr:row>
      <xdr:rowOff>57148</xdr:rowOff>
    </xdr:from>
    <xdr:to>
      <xdr:col>20</xdr:col>
      <xdr:colOff>317500</xdr:colOff>
      <xdr:row>25</xdr:row>
      <xdr:rowOff>179916</xdr:rowOff>
    </xdr:to>
    <xdr:graphicFrame macro="">
      <xdr:nvGraphicFramePr>
        <xdr:cNvPr id="5" name="Gráfico 4">
          <a:extLst>
            <a:ext uri="{FF2B5EF4-FFF2-40B4-BE49-F238E27FC236}">
              <a16:creationId xmlns:a16="http://schemas.microsoft.com/office/drawing/2014/main" id="{5CE6DF96-C1C5-4627-AF82-E085459A19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222248</xdr:colOff>
      <xdr:row>26</xdr:row>
      <xdr:rowOff>141816</xdr:rowOff>
    </xdr:from>
    <xdr:to>
      <xdr:col>18</xdr:col>
      <xdr:colOff>486833</xdr:colOff>
      <xdr:row>40</xdr:row>
      <xdr:rowOff>169333</xdr:rowOff>
    </xdr:to>
    <xdr:graphicFrame macro="">
      <xdr:nvGraphicFramePr>
        <xdr:cNvPr id="6" name="Gráfico 5">
          <a:extLst>
            <a:ext uri="{FF2B5EF4-FFF2-40B4-BE49-F238E27FC236}">
              <a16:creationId xmlns:a16="http://schemas.microsoft.com/office/drawing/2014/main" id="{6148C822-18B6-4755-9456-A19AC8FD03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190498</xdr:colOff>
      <xdr:row>40</xdr:row>
      <xdr:rowOff>243417</xdr:rowOff>
    </xdr:from>
    <xdr:to>
      <xdr:col>18</xdr:col>
      <xdr:colOff>465667</xdr:colOff>
      <xdr:row>52</xdr:row>
      <xdr:rowOff>116417</xdr:rowOff>
    </xdr:to>
    <xdr:graphicFrame macro="">
      <xdr:nvGraphicFramePr>
        <xdr:cNvPr id="7" name="Gráfico 6">
          <a:extLst>
            <a:ext uri="{FF2B5EF4-FFF2-40B4-BE49-F238E27FC236}">
              <a16:creationId xmlns:a16="http://schemas.microsoft.com/office/drawing/2014/main" id="{D71836B5-7547-4690-9D47-DDBADF1A39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72"/>
  <sheetViews>
    <sheetView tabSelected="1" zoomScale="90" zoomScaleNormal="90" zoomScaleSheetLayoutView="80" workbookViewId="0">
      <selection activeCell="K18" sqref="K18"/>
    </sheetView>
  </sheetViews>
  <sheetFormatPr baseColWidth="10" defaultRowHeight="15" x14ac:dyDescent="0.25"/>
  <cols>
    <col min="2" max="2" width="7.85546875" customWidth="1"/>
    <col min="4" max="4" width="16.42578125" customWidth="1"/>
    <col min="5" max="5" width="26.28515625" customWidth="1"/>
    <col min="6" max="7" width="9.85546875" customWidth="1"/>
    <col min="8" max="8" width="13.140625" customWidth="1"/>
    <col min="9" max="9" width="9.85546875" customWidth="1"/>
    <col min="10" max="13" width="9.42578125" customWidth="1"/>
    <col min="14" max="14" width="26.85546875" customWidth="1"/>
  </cols>
  <sheetData>
    <row r="2" spans="1:14" ht="20.25" x14ac:dyDescent="0.25">
      <c r="D2" s="169" t="s">
        <v>1</v>
      </c>
      <c r="E2" s="169"/>
      <c r="F2" s="169"/>
      <c r="G2" s="169"/>
      <c r="H2" s="169"/>
      <c r="I2" s="169"/>
      <c r="J2" s="169"/>
      <c r="K2" s="169"/>
      <c r="L2" s="169"/>
      <c r="M2" s="169"/>
      <c r="N2" s="169"/>
    </row>
    <row r="3" spans="1:14" ht="5.25" customHeight="1" x14ac:dyDescent="0.25"/>
    <row r="4" spans="1:14" ht="20.25" x14ac:dyDescent="0.25">
      <c r="D4" s="169" t="s">
        <v>376</v>
      </c>
      <c r="E4" s="169"/>
      <c r="F4" s="169"/>
      <c r="G4" s="169"/>
      <c r="H4" s="169"/>
      <c r="I4" s="169"/>
      <c r="J4" s="169"/>
      <c r="K4" s="169"/>
      <c r="L4" s="169"/>
      <c r="M4" s="169"/>
      <c r="N4" s="169"/>
    </row>
    <row r="5" spans="1:14" s="4" customFormat="1" ht="20.25" x14ac:dyDescent="0.25">
      <c r="D5" s="1"/>
      <c r="E5" s="1"/>
      <c r="F5" s="1"/>
      <c r="G5" s="1"/>
      <c r="H5" s="1"/>
      <c r="I5" s="1"/>
      <c r="J5" s="1"/>
      <c r="K5" s="1"/>
      <c r="L5" s="1"/>
      <c r="M5" s="1"/>
      <c r="N5" s="1"/>
    </row>
    <row r="6" spans="1:14" x14ac:dyDescent="0.25">
      <c r="A6" s="167" t="s">
        <v>377</v>
      </c>
      <c r="B6" s="167"/>
      <c r="C6" s="167"/>
      <c r="D6" s="167"/>
      <c r="E6" s="167"/>
      <c r="F6" s="167"/>
      <c r="G6" s="167"/>
      <c r="H6" s="167"/>
      <c r="I6" s="167"/>
      <c r="J6" s="167"/>
      <c r="K6" s="167"/>
      <c r="L6" s="167"/>
    </row>
    <row r="7" spans="1:14" x14ac:dyDescent="0.25">
      <c r="A7" s="167"/>
      <c r="B7" s="167"/>
      <c r="C7" s="167"/>
      <c r="D7" s="167"/>
      <c r="E7" s="167"/>
      <c r="F7" s="167"/>
      <c r="G7" s="167"/>
      <c r="H7" s="167"/>
      <c r="I7" s="167"/>
      <c r="J7" s="167"/>
      <c r="K7" s="167"/>
      <c r="L7" s="167"/>
    </row>
    <row r="8" spans="1:14" ht="6.75" customHeight="1" x14ac:dyDescent="0.25">
      <c r="A8" s="7"/>
      <c r="B8" s="9"/>
      <c r="C8" s="9"/>
      <c r="D8" s="7"/>
      <c r="E8" s="7"/>
      <c r="F8" s="7"/>
      <c r="G8" s="7"/>
      <c r="H8" s="7"/>
      <c r="I8" s="7"/>
      <c r="J8" s="7"/>
      <c r="K8" s="7"/>
      <c r="L8" s="7"/>
    </row>
    <row r="9" spans="1:14" x14ac:dyDescent="0.25">
      <c r="A9" s="168" t="s">
        <v>404</v>
      </c>
      <c r="B9" s="168"/>
      <c r="C9" s="168"/>
      <c r="D9" s="168"/>
      <c r="E9" s="168"/>
      <c r="F9" s="168"/>
      <c r="G9" s="168"/>
      <c r="H9" s="168"/>
      <c r="I9" s="168"/>
      <c r="J9" s="168"/>
      <c r="K9" s="168"/>
      <c r="L9" s="168"/>
    </row>
    <row r="10" spans="1:14" x14ac:dyDescent="0.25">
      <c r="A10" s="168"/>
      <c r="B10" s="168"/>
      <c r="C10" s="168"/>
      <c r="D10" s="168"/>
      <c r="E10" s="168"/>
      <c r="F10" s="168"/>
      <c r="G10" s="168"/>
      <c r="H10" s="168"/>
      <c r="I10" s="168"/>
      <c r="J10" s="168"/>
      <c r="K10" s="168"/>
      <c r="L10" s="168"/>
    </row>
    <row r="11" spans="1:14" x14ac:dyDescent="0.25">
      <c r="A11" s="168" t="s">
        <v>2</v>
      </c>
      <c r="B11" s="168"/>
      <c r="C11" s="168"/>
      <c r="D11" s="168"/>
      <c r="E11" s="168"/>
      <c r="F11" s="168"/>
      <c r="G11" s="168"/>
      <c r="H11" s="168"/>
      <c r="I11" s="168"/>
      <c r="J11" s="168"/>
      <c r="K11" s="168"/>
      <c r="L11" s="168"/>
    </row>
    <row r="12" spans="1:14" x14ac:dyDescent="0.25">
      <c r="A12" s="168"/>
      <c r="B12" s="168"/>
      <c r="C12" s="168"/>
      <c r="D12" s="168"/>
      <c r="E12" s="168"/>
      <c r="F12" s="168"/>
      <c r="G12" s="168"/>
      <c r="H12" s="168"/>
      <c r="I12" s="168"/>
      <c r="J12" s="168"/>
      <c r="K12" s="168"/>
      <c r="L12" s="168"/>
    </row>
    <row r="13" spans="1:14" x14ac:dyDescent="0.25">
      <c r="A13" s="168" t="s">
        <v>7</v>
      </c>
      <c r="B13" s="168"/>
      <c r="C13" s="168"/>
      <c r="D13" s="168"/>
      <c r="E13" s="168"/>
      <c r="F13" s="168"/>
      <c r="G13" s="168"/>
      <c r="H13" s="168"/>
      <c r="I13" s="168"/>
      <c r="J13" s="168"/>
      <c r="K13" s="168"/>
      <c r="L13" s="168"/>
    </row>
    <row r="14" spans="1:14" x14ac:dyDescent="0.25">
      <c r="A14" s="168"/>
      <c r="B14" s="168"/>
      <c r="C14" s="168"/>
      <c r="D14" s="168"/>
      <c r="E14" s="168"/>
      <c r="F14" s="168"/>
      <c r="G14" s="168"/>
      <c r="H14" s="168"/>
      <c r="I14" s="168"/>
      <c r="J14" s="168"/>
      <c r="K14" s="168"/>
      <c r="L14" s="168"/>
    </row>
    <row r="15" spans="1:14" x14ac:dyDescent="0.25">
      <c r="A15" s="3"/>
      <c r="B15" s="8"/>
      <c r="C15" s="8"/>
      <c r="D15" s="3"/>
      <c r="E15" s="3"/>
      <c r="F15" s="3"/>
      <c r="G15" s="3"/>
      <c r="H15" s="3"/>
      <c r="I15" s="3"/>
      <c r="J15" s="3"/>
      <c r="K15" s="3"/>
      <c r="L15" s="3"/>
    </row>
    <row r="16" spans="1:14" ht="15.75" thickBot="1" x14ac:dyDescent="0.3"/>
    <row r="17" spans="4:12" ht="29.25" customHeight="1" x14ac:dyDescent="0.25">
      <c r="D17" s="148" t="s">
        <v>368</v>
      </c>
      <c r="E17" s="149"/>
      <c r="F17" s="149"/>
      <c r="G17" s="150"/>
      <c r="I17" s="172"/>
      <c r="J17" s="172"/>
      <c r="K17" s="172"/>
      <c r="L17" s="172"/>
    </row>
    <row r="18" spans="4:12" x14ac:dyDescent="0.25">
      <c r="D18" s="170"/>
      <c r="E18" s="171"/>
      <c r="F18" s="45">
        <v>2018</v>
      </c>
      <c r="G18" s="14">
        <v>2019</v>
      </c>
      <c r="I18" s="92"/>
      <c r="L18" s="2"/>
    </row>
    <row r="19" spans="4:12" x14ac:dyDescent="0.25">
      <c r="D19" s="151" t="s">
        <v>16</v>
      </c>
      <c r="E19" s="152"/>
      <c r="F19" s="5">
        <v>37</v>
      </c>
      <c r="G19" s="6">
        <v>30</v>
      </c>
    </row>
    <row r="20" spans="4:12" x14ac:dyDescent="0.25">
      <c r="D20" s="151" t="s">
        <v>15</v>
      </c>
      <c r="E20" s="152"/>
      <c r="F20" s="5">
        <v>52</v>
      </c>
      <c r="G20" s="6">
        <v>45</v>
      </c>
    </row>
    <row r="21" spans="4:12" x14ac:dyDescent="0.25">
      <c r="D21" s="151" t="s">
        <v>3</v>
      </c>
      <c r="E21" s="152"/>
      <c r="F21" s="5">
        <v>116</v>
      </c>
      <c r="G21" s="6">
        <v>96</v>
      </c>
    </row>
    <row r="22" spans="4:12" x14ac:dyDescent="0.25">
      <c r="D22" s="151" t="s">
        <v>365</v>
      </c>
      <c r="E22" s="152"/>
      <c r="F22" s="5" t="s">
        <v>238</v>
      </c>
      <c r="G22" s="6">
        <v>10</v>
      </c>
    </row>
    <row r="23" spans="4:12" x14ac:dyDescent="0.25">
      <c r="D23" s="151" t="s">
        <v>366</v>
      </c>
      <c r="E23" s="152"/>
      <c r="F23" s="5">
        <v>34</v>
      </c>
      <c r="G23" s="6">
        <v>27</v>
      </c>
    </row>
    <row r="24" spans="4:12" ht="15.75" thickBot="1" x14ac:dyDescent="0.3">
      <c r="D24" s="159" t="s">
        <v>234</v>
      </c>
      <c r="E24" s="160"/>
      <c r="F24" s="12">
        <v>3</v>
      </c>
      <c r="G24" s="13">
        <v>3</v>
      </c>
    </row>
    <row r="25" spans="4:12" x14ac:dyDescent="0.25">
      <c r="D25" s="91" t="s">
        <v>367</v>
      </c>
      <c r="E25" s="91"/>
      <c r="F25" s="32"/>
      <c r="G25" s="32"/>
    </row>
    <row r="26" spans="4:12" ht="15.75" thickBot="1" x14ac:dyDescent="0.3">
      <c r="D26" s="91"/>
      <c r="E26" s="91"/>
      <c r="F26" s="32"/>
      <c r="G26" s="32"/>
    </row>
    <row r="27" spans="4:12" ht="29.25" customHeight="1" x14ac:dyDescent="0.25">
      <c r="D27" s="148" t="s">
        <v>372</v>
      </c>
      <c r="E27" s="149"/>
      <c r="F27" s="149"/>
      <c r="G27" s="149"/>
      <c r="H27" s="150"/>
    </row>
    <row r="28" spans="4:12" ht="16.5" customHeight="1" x14ac:dyDescent="0.25">
      <c r="D28" s="162"/>
      <c r="E28" s="163"/>
      <c r="F28" s="164"/>
      <c r="G28" s="93" t="s">
        <v>373</v>
      </c>
      <c r="H28" s="94" t="s">
        <v>374</v>
      </c>
    </row>
    <row r="29" spans="4:12" x14ac:dyDescent="0.25">
      <c r="D29" s="165" t="s">
        <v>369</v>
      </c>
      <c r="E29" s="166"/>
      <c r="F29" s="166"/>
      <c r="G29" s="5">
        <v>21</v>
      </c>
      <c r="H29" s="16">
        <f>G29/$G$32</f>
        <v>0.21875</v>
      </c>
    </row>
    <row r="30" spans="4:12" x14ac:dyDescent="0.25">
      <c r="D30" s="165" t="s">
        <v>371</v>
      </c>
      <c r="E30" s="166"/>
      <c r="F30" s="166"/>
      <c r="G30" s="5">
        <v>17</v>
      </c>
      <c r="H30" s="16">
        <f t="shared" ref="H30:H32" si="0">G30/$G$32</f>
        <v>0.17708333333333334</v>
      </c>
    </row>
    <row r="31" spans="4:12" x14ac:dyDescent="0.25">
      <c r="D31" s="165" t="s">
        <v>370</v>
      </c>
      <c r="E31" s="166"/>
      <c r="F31" s="166"/>
      <c r="G31" s="5">
        <v>58</v>
      </c>
      <c r="H31" s="16">
        <f t="shared" si="0"/>
        <v>0.60416666666666663</v>
      </c>
    </row>
    <row r="32" spans="4:12" ht="15.75" thickBot="1" x14ac:dyDescent="0.3">
      <c r="D32" s="146" t="s">
        <v>3</v>
      </c>
      <c r="E32" s="147"/>
      <c r="F32" s="147"/>
      <c r="G32" s="95">
        <f>SUM(G29:G31)</f>
        <v>96</v>
      </c>
      <c r="H32" s="96">
        <f t="shared" si="0"/>
        <v>1</v>
      </c>
    </row>
    <row r="33" spans="4:12" x14ac:dyDescent="0.25">
      <c r="D33" s="161"/>
      <c r="E33" s="161"/>
    </row>
    <row r="34" spans="4:12" ht="15.75" thickBot="1" x14ac:dyDescent="0.3"/>
    <row r="35" spans="4:12" ht="29.25" customHeight="1" x14ac:dyDescent="0.25">
      <c r="D35" s="148" t="s">
        <v>400</v>
      </c>
      <c r="E35" s="149"/>
      <c r="F35" s="149"/>
      <c r="G35" s="150"/>
    </row>
    <row r="36" spans="4:12" x14ac:dyDescent="0.25">
      <c r="D36" s="135"/>
      <c r="E36" s="136"/>
      <c r="F36" s="45">
        <v>2018</v>
      </c>
      <c r="G36" s="14">
        <v>2019</v>
      </c>
    </row>
    <row r="37" spans="4:12" x14ac:dyDescent="0.25">
      <c r="D37" s="137" t="s">
        <v>8</v>
      </c>
      <c r="E37" s="138"/>
      <c r="F37" s="5">
        <v>17</v>
      </c>
      <c r="G37" s="6">
        <v>13</v>
      </c>
    </row>
    <row r="38" spans="4:12" x14ac:dyDescent="0.25">
      <c r="D38" s="128" t="s">
        <v>9</v>
      </c>
      <c r="E38" s="129"/>
      <c r="F38" s="5">
        <v>17</v>
      </c>
      <c r="G38" s="6">
        <v>15</v>
      </c>
    </row>
    <row r="39" spans="4:12" x14ac:dyDescent="0.25">
      <c r="D39" s="155" t="s">
        <v>10</v>
      </c>
      <c r="E39" s="156"/>
      <c r="F39" s="5">
        <v>14</v>
      </c>
      <c r="G39" s="6">
        <v>15</v>
      </c>
    </row>
    <row r="40" spans="4:12" ht="30" customHeight="1" x14ac:dyDescent="0.25">
      <c r="D40" s="157" t="s">
        <v>11</v>
      </c>
      <c r="E40" s="158"/>
      <c r="F40" s="5">
        <v>4</v>
      </c>
      <c r="G40" s="6">
        <v>2</v>
      </c>
    </row>
    <row r="41" spans="4:12" ht="30" customHeight="1" thickBot="1" x14ac:dyDescent="0.3">
      <c r="D41" s="153" t="s">
        <v>12</v>
      </c>
      <c r="E41" s="154"/>
      <c r="F41" s="12">
        <f>+SUM(F37:F40)</f>
        <v>52</v>
      </c>
      <c r="G41" s="13">
        <f>+SUM(G37:G40)</f>
        <v>45</v>
      </c>
    </row>
    <row r="42" spans="4:12" ht="30" customHeight="1" thickBot="1" x14ac:dyDescent="0.3"/>
    <row r="43" spans="4:12" ht="30" customHeight="1" x14ac:dyDescent="0.25">
      <c r="D43" s="148" t="s">
        <v>401</v>
      </c>
      <c r="E43" s="149"/>
      <c r="F43" s="149"/>
      <c r="G43" s="150"/>
    </row>
    <row r="44" spans="4:12" x14ac:dyDescent="0.25">
      <c r="D44" s="135"/>
      <c r="E44" s="136"/>
      <c r="F44" s="45">
        <v>2018</v>
      </c>
      <c r="G44" s="14">
        <v>2019</v>
      </c>
    </row>
    <row r="45" spans="4:12" x14ac:dyDescent="0.25">
      <c r="D45" s="137" t="s">
        <v>8</v>
      </c>
      <c r="E45" s="138"/>
      <c r="F45" s="5">
        <v>42</v>
      </c>
      <c r="G45" s="6">
        <v>34</v>
      </c>
    </row>
    <row r="46" spans="4:12" ht="29.25" customHeight="1" x14ac:dyDescent="0.25">
      <c r="D46" s="128" t="s">
        <v>9</v>
      </c>
      <c r="E46" s="129"/>
      <c r="F46" s="5">
        <v>7</v>
      </c>
      <c r="G46" s="6">
        <v>10</v>
      </c>
      <c r="H46" s="11"/>
      <c r="I46" s="110"/>
      <c r="J46" s="110"/>
      <c r="K46" s="110"/>
      <c r="L46" s="110"/>
    </row>
    <row r="47" spans="4:12" x14ac:dyDescent="0.25">
      <c r="D47" s="155" t="s">
        <v>10</v>
      </c>
      <c r="E47" s="156"/>
      <c r="F47" s="5">
        <v>3</v>
      </c>
      <c r="G47" s="6">
        <v>1</v>
      </c>
      <c r="I47" s="111"/>
      <c r="J47" s="111"/>
      <c r="K47" s="108"/>
      <c r="L47" s="108"/>
    </row>
    <row r="48" spans="4:12" x14ac:dyDescent="0.25">
      <c r="D48" s="157" t="s">
        <v>11</v>
      </c>
      <c r="E48" s="158"/>
      <c r="F48" s="5">
        <v>0</v>
      </c>
      <c r="G48" s="6">
        <v>0</v>
      </c>
      <c r="H48" s="10"/>
      <c r="I48" s="112"/>
      <c r="J48" s="112"/>
      <c r="K48" s="109"/>
      <c r="L48" s="109"/>
    </row>
    <row r="49" spans="4:12" ht="15.75" thickBot="1" x14ac:dyDescent="0.3">
      <c r="D49" s="153" t="s">
        <v>12</v>
      </c>
      <c r="E49" s="154"/>
      <c r="F49" s="12">
        <f>+SUM(F45:F48)</f>
        <v>52</v>
      </c>
      <c r="G49" s="13">
        <f>+SUM(G45:G48)</f>
        <v>45</v>
      </c>
      <c r="I49" s="112"/>
      <c r="J49" s="112"/>
      <c r="K49" s="109"/>
      <c r="L49" s="109"/>
    </row>
    <row r="51" spans="4:12" ht="15.75" thickBot="1" x14ac:dyDescent="0.3"/>
    <row r="52" spans="4:12" ht="30" customHeight="1" x14ac:dyDescent="0.25">
      <c r="D52" s="139" t="s">
        <v>402</v>
      </c>
      <c r="E52" s="140"/>
      <c r="F52" s="140"/>
      <c r="G52" s="141"/>
    </row>
    <row r="53" spans="4:12" x14ac:dyDescent="0.25">
      <c r="D53" s="142" t="s">
        <v>378</v>
      </c>
      <c r="E53" s="143"/>
      <c r="F53" s="98">
        <v>2018</v>
      </c>
      <c r="G53" s="102">
        <v>2019</v>
      </c>
    </row>
    <row r="54" spans="4:12" x14ac:dyDescent="0.25">
      <c r="D54" s="144" t="s">
        <v>17</v>
      </c>
      <c r="E54" s="145"/>
      <c r="F54" s="116">
        <v>0.2394</v>
      </c>
      <c r="G54" s="118">
        <f>AVERAGE('riesgos 2019'!F2:F46)/100</f>
        <v>0.23333333333333331</v>
      </c>
    </row>
    <row r="55" spans="4:12" x14ac:dyDescent="0.25">
      <c r="D55" s="144" t="s">
        <v>18</v>
      </c>
      <c r="E55" s="145"/>
      <c r="F55" s="116">
        <v>0.1</v>
      </c>
      <c r="G55" s="120">
        <f>AVERAGE('riesgos 2019'!I2:I46)/100</f>
        <v>0.11</v>
      </c>
    </row>
    <row r="56" spans="4:12" ht="64.5" customHeight="1" x14ac:dyDescent="0.25">
      <c r="D56" s="144" t="s">
        <v>379</v>
      </c>
      <c r="E56" s="145"/>
      <c r="F56" s="116">
        <v>0.58230000000000004</v>
      </c>
      <c r="G56" s="118">
        <f>(G54-G55)/G54</f>
        <v>0.52857142857142847</v>
      </c>
      <c r="H56" s="44"/>
      <c r="I56" s="44"/>
    </row>
    <row r="57" spans="4:12" ht="46.5" customHeight="1" x14ac:dyDescent="0.25">
      <c r="D57" s="144" t="s">
        <v>380</v>
      </c>
      <c r="E57" s="145"/>
      <c r="F57" s="117" t="s">
        <v>238</v>
      </c>
      <c r="G57" s="118">
        <v>0.69689999999999996</v>
      </c>
    </row>
    <row r="58" spans="4:12" ht="46.5" customHeight="1" thickBot="1" x14ac:dyDescent="0.3">
      <c r="D58" s="130" t="s">
        <v>381</v>
      </c>
      <c r="E58" s="131"/>
      <c r="F58" s="119" t="s">
        <v>238</v>
      </c>
      <c r="G58" s="121">
        <v>0.86880000000000002</v>
      </c>
    </row>
    <row r="60" spans="4:12" ht="15.75" thickBot="1" x14ac:dyDescent="0.3"/>
    <row r="61" spans="4:12" ht="15.75" thickBot="1" x14ac:dyDescent="0.3">
      <c r="D61" s="132" t="s">
        <v>382</v>
      </c>
      <c r="E61" s="133"/>
      <c r="F61" s="133"/>
      <c r="G61" s="134"/>
    </row>
    <row r="62" spans="4:12" ht="15.75" thickBot="1" x14ac:dyDescent="0.3">
      <c r="D62" s="122" t="s">
        <v>383</v>
      </c>
      <c r="E62" s="30" t="s">
        <v>378</v>
      </c>
      <c r="F62" s="30">
        <v>2018</v>
      </c>
      <c r="G62" s="30">
        <v>2019</v>
      </c>
    </row>
    <row r="63" spans="4:12" ht="30.75" thickBot="1" x14ac:dyDescent="0.3">
      <c r="D63" s="115" t="s">
        <v>232</v>
      </c>
      <c r="E63" s="123" t="s">
        <v>384</v>
      </c>
      <c r="F63" s="113">
        <v>0.91890000000000005</v>
      </c>
      <c r="G63" s="124">
        <v>0.9</v>
      </c>
      <c r="H63" s="125">
        <f>F23/F19</f>
        <v>0.91891891891891897</v>
      </c>
      <c r="I63" s="125">
        <f>G23/G19</f>
        <v>0.9</v>
      </c>
    </row>
    <row r="64" spans="4:12" ht="30.75" thickBot="1" x14ac:dyDescent="0.3">
      <c r="D64" s="115" t="s">
        <v>239</v>
      </c>
      <c r="E64" s="123" t="s">
        <v>4</v>
      </c>
      <c r="F64" s="114" t="s">
        <v>385</v>
      </c>
      <c r="G64" s="114" t="s">
        <v>386</v>
      </c>
      <c r="H64" s="43">
        <f>F20/F19</f>
        <v>1.4054054054054055</v>
      </c>
      <c r="I64" s="43">
        <f>G20/G19</f>
        <v>1.5</v>
      </c>
    </row>
    <row r="65" spans="4:9" ht="30.75" thickBot="1" x14ac:dyDescent="0.3">
      <c r="D65" s="115" t="s">
        <v>240</v>
      </c>
      <c r="E65" s="123" t="s">
        <v>5</v>
      </c>
      <c r="F65" s="114" t="s">
        <v>387</v>
      </c>
      <c r="G65" s="114" t="s">
        <v>388</v>
      </c>
      <c r="H65" s="43">
        <f>F21/F19</f>
        <v>3.1351351351351351</v>
      </c>
      <c r="I65" s="43">
        <f>G21/G19</f>
        <v>3.2</v>
      </c>
    </row>
    <row r="66" spans="4:9" ht="30.75" thickBot="1" x14ac:dyDescent="0.3">
      <c r="D66" s="115" t="s">
        <v>241</v>
      </c>
      <c r="E66" s="123" t="s">
        <v>389</v>
      </c>
      <c r="F66" s="114" t="s">
        <v>238</v>
      </c>
      <c r="G66" s="114" t="s">
        <v>403</v>
      </c>
      <c r="H66" s="43" t="s">
        <v>238</v>
      </c>
      <c r="I66" s="43">
        <f>G22/G19</f>
        <v>0.33333333333333331</v>
      </c>
    </row>
    <row r="67" spans="4:9" ht="30.75" thickBot="1" x14ac:dyDescent="0.3">
      <c r="D67" s="115" t="s">
        <v>239</v>
      </c>
      <c r="E67" s="123" t="s">
        <v>6</v>
      </c>
      <c r="F67" s="114" t="s">
        <v>390</v>
      </c>
      <c r="G67" s="114" t="s">
        <v>391</v>
      </c>
      <c r="H67" s="43">
        <f>F21/F20</f>
        <v>2.2307692307692308</v>
      </c>
      <c r="I67" s="43">
        <f>G21/G20</f>
        <v>2.1333333333333333</v>
      </c>
    </row>
    <row r="68" spans="4:9" ht="30.75" thickBot="1" x14ac:dyDescent="0.3">
      <c r="D68" s="115" t="s">
        <v>392</v>
      </c>
      <c r="E68" s="123" t="s">
        <v>393</v>
      </c>
      <c r="F68" s="114" t="s">
        <v>238</v>
      </c>
      <c r="G68" s="113">
        <v>0.11459999999999999</v>
      </c>
      <c r="H68" t="s">
        <v>238</v>
      </c>
      <c r="I68">
        <v>11.46</v>
      </c>
    </row>
    <row r="69" spans="4:9" ht="30.75" thickBot="1" x14ac:dyDescent="0.3">
      <c r="D69" s="115" t="s">
        <v>394</v>
      </c>
      <c r="E69" s="123" t="s">
        <v>395</v>
      </c>
      <c r="F69" s="114" t="s">
        <v>238</v>
      </c>
      <c r="G69" s="126">
        <v>0.85419999999999996</v>
      </c>
      <c r="I69" s="17">
        <f>82/G21</f>
        <v>0.85416666666666663</v>
      </c>
    </row>
    <row r="70" spans="4:9" ht="30.75" thickBot="1" x14ac:dyDescent="0.3">
      <c r="D70" s="115" t="s">
        <v>396</v>
      </c>
      <c r="E70" s="123" t="s">
        <v>19</v>
      </c>
      <c r="F70" s="113">
        <v>0.34620000000000001</v>
      </c>
      <c r="G70" s="113">
        <v>0.37780000000000002</v>
      </c>
      <c r="H70" s="17">
        <f>(F39+F40)/F41</f>
        <v>0.34615384615384615</v>
      </c>
      <c r="I70" s="17">
        <f>(G39+G40)/G41</f>
        <v>0.37777777777777777</v>
      </c>
    </row>
    <row r="71" spans="4:9" ht="30.75" thickBot="1" x14ac:dyDescent="0.3">
      <c r="D71" s="115" t="s">
        <v>397</v>
      </c>
      <c r="E71" s="123" t="s">
        <v>20</v>
      </c>
      <c r="F71" s="113">
        <v>5.7700000000000001E-2</v>
      </c>
      <c r="G71" s="113">
        <v>2.2200000000000001E-2</v>
      </c>
      <c r="H71" s="17">
        <f>(F47+F48)/F49</f>
        <v>5.7692307692307696E-2</v>
      </c>
      <c r="I71" s="17">
        <f>(G47+G48)/G49</f>
        <v>2.2222222222222223E-2</v>
      </c>
    </row>
    <row r="72" spans="4:9" ht="30.75" thickBot="1" x14ac:dyDescent="0.3">
      <c r="D72" s="115" t="s">
        <v>398</v>
      </c>
      <c r="E72" s="123" t="s">
        <v>399</v>
      </c>
      <c r="F72" s="127" t="s">
        <v>238</v>
      </c>
      <c r="G72" s="126">
        <v>2.2200000000000001E-2</v>
      </c>
      <c r="H72" t="s">
        <v>238</v>
      </c>
      <c r="I72" s="17">
        <f>1/G20</f>
        <v>2.2222222222222223E-2</v>
      </c>
    </row>
  </sheetData>
  <mergeCells count="44">
    <mergeCell ref="D20:E20"/>
    <mergeCell ref="D18:E18"/>
    <mergeCell ref="A13:L14"/>
    <mergeCell ref="D17:G17"/>
    <mergeCell ref="I17:L17"/>
    <mergeCell ref="D19:E19"/>
    <mergeCell ref="A6:L7"/>
    <mergeCell ref="A9:L10"/>
    <mergeCell ref="A11:L12"/>
    <mergeCell ref="D2:N2"/>
    <mergeCell ref="D4:N4"/>
    <mergeCell ref="D21:E21"/>
    <mergeCell ref="D49:E49"/>
    <mergeCell ref="D47:E47"/>
    <mergeCell ref="D48:E48"/>
    <mergeCell ref="D22:E22"/>
    <mergeCell ref="D23:E23"/>
    <mergeCell ref="D24:E24"/>
    <mergeCell ref="D33:E33"/>
    <mergeCell ref="D39:E39"/>
    <mergeCell ref="D40:E40"/>
    <mergeCell ref="D41:E41"/>
    <mergeCell ref="D43:G43"/>
    <mergeCell ref="D28:F28"/>
    <mergeCell ref="D29:F29"/>
    <mergeCell ref="D30:F30"/>
    <mergeCell ref="D31:F31"/>
    <mergeCell ref="D32:F32"/>
    <mergeCell ref="D27:H27"/>
    <mergeCell ref="D35:G35"/>
    <mergeCell ref="D36:E36"/>
    <mergeCell ref="D37:E37"/>
    <mergeCell ref="D38:E38"/>
    <mergeCell ref="D58:E58"/>
    <mergeCell ref="D61:G61"/>
    <mergeCell ref="D44:E44"/>
    <mergeCell ref="D45:E45"/>
    <mergeCell ref="D46:E46"/>
    <mergeCell ref="D52:G52"/>
    <mergeCell ref="D53:E53"/>
    <mergeCell ref="D54:E54"/>
    <mergeCell ref="D55:E55"/>
    <mergeCell ref="D56:E56"/>
    <mergeCell ref="D57:E5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8"/>
  <sheetViews>
    <sheetView topLeftCell="F1" workbookViewId="0">
      <pane ySplit="1" topLeftCell="A2" activePane="bottomLeft" state="frozen"/>
      <selection pane="bottomLeft" activeCell="L1" sqref="L1"/>
    </sheetView>
  </sheetViews>
  <sheetFormatPr baseColWidth="10" defaultRowHeight="15" x14ac:dyDescent="0.25"/>
  <cols>
    <col min="1" max="1" width="8" bestFit="1" customWidth="1"/>
    <col min="2" max="2" width="4" bestFit="1" customWidth="1"/>
    <col min="3" max="3" width="47" customWidth="1"/>
    <col min="4" max="4" width="12.28515625" bestFit="1" customWidth="1"/>
    <col min="5" max="5" width="10.42578125" bestFit="1" customWidth="1"/>
    <col min="6" max="6" width="16.28515625" bestFit="1" customWidth="1"/>
    <col min="7" max="7" width="14.140625" bestFit="1" customWidth="1"/>
    <col min="8" max="8" width="13.42578125" bestFit="1" customWidth="1"/>
    <col min="9" max="9" width="19.28515625" bestFit="1" customWidth="1"/>
    <col min="10" max="10" width="25.42578125" bestFit="1" customWidth="1"/>
    <col min="11" max="11" width="21.42578125" bestFit="1" customWidth="1"/>
  </cols>
  <sheetData>
    <row r="1" spans="1:11" x14ac:dyDescent="0.25">
      <c r="A1" s="18" t="s">
        <v>13</v>
      </c>
      <c r="B1" s="18" t="s">
        <v>23</v>
      </c>
      <c r="C1" s="18" t="s">
        <v>24</v>
      </c>
      <c r="D1" s="18" t="s">
        <v>25</v>
      </c>
      <c r="E1" s="18" t="s">
        <v>26</v>
      </c>
      <c r="F1" s="18" t="s">
        <v>27</v>
      </c>
      <c r="G1" s="18" t="s">
        <v>28</v>
      </c>
      <c r="H1" s="18" t="s">
        <v>29</v>
      </c>
      <c r="I1" s="18" t="s">
        <v>30</v>
      </c>
      <c r="J1" s="18" t="s">
        <v>31</v>
      </c>
      <c r="K1" s="18" t="s">
        <v>32</v>
      </c>
    </row>
    <row r="2" spans="1:11" ht="60" x14ac:dyDescent="0.25">
      <c r="A2" s="19">
        <v>44</v>
      </c>
      <c r="B2" s="19">
        <v>876</v>
      </c>
      <c r="C2" s="20" t="s">
        <v>33</v>
      </c>
      <c r="D2" s="20" t="s">
        <v>34</v>
      </c>
      <c r="E2" s="20" t="s">
        <v>35</v>
      </c>
      <c r="F2" s="19">
        <v>80</v>
      </c>
      <c r="G2" s="21">
        <v>0.8</v>
      </c>
      <c r="H2" s="20" t="s">
        <v>11</v>
      </c>
      <c r="I2" s="19">
        <v>20</v>
      </c>
      <c r="J2" s="21">
        <v>0.2</v>
      </c>
      <c r="K2" s="22" t="s">
        <v>36</v>
      </c>
    </row>
    <row r="3" spans="1:11" ht="60" x14ac:dyDescent="0.25">
      <c r="A3" s="19">
        <v>45</v>
      </c>
      <c r="B3" s="19">
        <v>986</v>
      </c>
      <c r="C3" s="20" t="s">
        <v>37</v>
      </c>
      <c r="D3" s="20" t="s">
        <v>38</v>
      </c>
      <c r="E3" s="20" t="s">
        <v>35</v>
      </c>
      <c r="F3" s="19">
        <v>40</v>
      </c>
      <c r="G3" s="21">
        <v>0.4</v>
      </c>
      <c r="H3" s="20" t="s">
        <v>10</v>
      </c>
      <c r="I3" s="19">
        <v>20</v>
      </c>
      <c r="J3" s="21">
        <v>0.2</v>
      </c>
      <c r="K3" s="22" t="s">
        <v>39</v>
      </c>
    </row>
    <row r="4" spans="1:11" ht="45" x14ac:dyDescent="0.25">
      <c r="A4" s="19">
        <v>46</v>
      </c>
      <c r="B4" s="19">
        <v>985</v>
      </c>
      <c r="C4" s="20" t="s">
        <v>40</v>
      </c>
      <c r="D4" s="20" t="s">
        <v>41</v>
      </c>
      <c r="E4" s="20" t="s">
        <v>9</v>
      </c>
      <c r="F4" s="19">
        <v>5</v>
      </c>
      <c r="G4" s="21">
        <v>0.05</v>
      </c>
      <c r="H4" s="20" t="s">
        <v>42</v>
      </c>
      <c r="I4" s="19">
        <v>5</v>
      </c>
      <c r="J4" s="21">
        <v>0.05</v>
      </c>
      <c r="K4" s="22" t="s">
        <v>43</v>
      </c>
    </row>
    <row r="5" spans="1:11" ht="75" x14ac:dyDescent="0.25">
      <c r="A5" s="19">
        <v>47</v>
      </c>
      <c r="B5" s="19">
        <v>826</v>
      </c>
      <c r="C5" s="20" t="s">
        <v>44</v>
      </c>
      <c r="D5" s="20" t="s">
        <v>45</v>
      </c>
      <c r="E5" s="20" t="s">
        <v>46</v>
      </c>
      <c r="F5" s="19">
        <v>30</v>
      </c>
      <c r="G5" s="21">
        <v>0.3</v>
      </c>
      <c r="H5" s="20" t="s">
        <v>10</v>
      </c>
      <c r="I5" s="19">
        <v>10</v>
      </c>
      <c r="J5" s="21">
        <v>0.1</v>
      </c>
      <c r="K5" s="22" t="s">
        <v>47</v>
      </c>
    </row>
    <row r="6" spans="1:11" ht="30" x14ac:dyDescent="0.25">
      <c r="A6" s="19">
        <v>48</v>
      </c>
      <c r="B6" s="19">
        <v>946</v>
      </c>
      <c r="C6" s="20" t="s">
        <v>48</v>
      </c>
      <c r="D6" s="20" t="s">
        <v>38</v>
      </c>
      <c r="E6" s="20" t="s">
        <v>9</v>
      </c>
      <c r="F6" s="19">
        <v>10</v>
      </c>
      <c r="G6" s="21">
        <v>0.1</v>
      </c>
      <c r="H6" s="20" t="s">
        <v>42</v>
      </c>
      <c r="I6" s="19">
        <v>5</v>
      </c>
      <c r="J6" s="21">
        <v>0.05</v>
      </c>
      <c r="K6" s="22" t="s">
        <v>49</v>
      </c>
    </row>
    <row r="7" spans="1:11" ht="45" x14ac:dyDescent="0.25">
      <c r="A7" s="19">
        <v>49</v>
      </c>
      <c r="B7" s="19">
        <v>996</v>
      </c>
      <c r="C7" s="20" t="s">
        <v>50</v>
      </c>
      <c r="D7" s="20" t="s">
        <v>41</v>
      </c>
      <c r="E7" s="20" t="s">
        <v>35</v>
      </c>
      <c r="F7" s="19">
        <v>20</v>
      </c>
      <c r="G7" s="21">
        <v>0.2</v>
      </c>
      <c r="H7" s="20" t="s">
        <v>9</v>
      </c>
      <c r="I7" s="19">
        <v>20</v>
      </c>
      <c r="J7" s="21">
        <v>0.2</v>
      </c>
      <c r="K7" s="22" t="s">
        <v>51</v>
      </c>
    </row>
    <row r="8" spans="1:11" ht="45" x14ac:dyDescent="0.25">
      <c r="A8" s="19">
        <v>50</v>
      </c>
      <c r="B8" s="19">
        <v>975</v>
      </c>
      <c r="C8" s="20" t="s">
        <v>52</v>
      </c>
      <c r="D8" s="20" t="s">
        <v>38</v>
      </c>
      <c r="E8" s="20" t="s">
        <v>9</v>
      </c>
      <c r="F8" s="19">
        <v>10</v>
      </c>
      <c r="G8" s="21">
        <v>0.1</v>
      </c>
      <c r="H8" s="20" t="s">
        <v>42</v>
      </c>
      <c r="I8" s="19">
        <v>10</v>
      </c>
      <c r="J8" s="21">
        <v>0.1</v>
      </c>
      <c r="K8" s="22" t="s">
        <v>53</v>
      </c>
    </row>
    <row r="9" spans="1:11" ht="30" x14ac:dyDescent="0.25">
      <c r="A9" s="19">
        <v>52</v>
      </c>
      <c r="B9" s="19">
        <v>829</v>
      </c>
      <c r="C9" s="20" t="s">
        <v>54</v>
      </c>
      <c r="D9" s="20" t="s">
        <v>41</v>
      </c>
      <c r="E9" s="20" t="s">
        <v>35</v>
      </c>
      <c r="F9" s="19">
        <v>20</v>
      </c>
      <c r="G9" s="21">
        <v>0.2</v>
      </c>
      <c r="H9" s="20" t="s">
        <v>9</v>
      </c>
      <c r="I9" s="19">
        <v>20</v>
      </c>
      <c r="J9" s="21">
        <v>0.2</v>
      </c>
      <c r="K9" s="22" t="s">
        <v>55</v>
      </c>
    </row>
    <row r="10" spans="1:11" ht="60" x14ac:dyDescent="0.25">
      <c r="A10" s="19">
        <v>53</v>
      </c>
      <c r="B10" s="19">
        <v>938</v>
      </c>
      <c r="C10" s="20" t="s">
        <v>56</v>
      </c>
      <c r="D10" s="20" t="s">
        <v>41</v>
      </c>
      <c r="E10" s="20" t="s">
        <v>35</v>
      </c>
      <c r="F10" s="19">
        <v>20</v>
      </c>
      <c r="G10" s="21">
        <v>0.2</v>
      </c>
      <c r="H10" s="20" t="s">
        <v>9</v>
      </c>
      <c r="I10" s="19">
        <v>20</v>
      </c>
      <c r="J10" s="21">
        <v>0.2</v>
      </c>
      <c r="K10" s="22" t="s">
        <v>57</v>
      </c>
    </row>
    <row r="11" spans="1:11" ht="45" x14ac:dyDescent="0.25">
      <c r="A11" s="19">
        <v>54</v>
      </c>
      <c r="B11" s="19">
        <v>993</v>
      </c>
      <c r="C11" s="20" t="s">
        <v>58</v>
      </c>
      <c r="D11" s="20" t="s">
        <v>45</v>
      </c>
      <c r="E11" s="20" t="s">
        <v>46</v>
      </c>
      <c r="F11" s="19">
        <v>30</v>
      </c>
      <c r="G11" s="21">
        <v>0.3</v>
      </c>
      <c r="H11" s="20" t="s">
        <v>10</v>
      </c>
      <c r="I11" s="19">
        <v>30</v>
      </c>
      <c r="J11" s="21">
        <v>0.3</v>
      </c>
      <c r="K11" s="22" t="s">
        <v>59</v>
      </c>
    </row>
    <row r="12" spans="1:11" ht="75" x14ac:dyDescent="0.25">
      <c r="A12" s="19">
        <v>56</v>
      </c>
      <c r="B12" s="19">
        <v>835</v>
      </c>
      <c r="C12" s="20" t="s">
        <v>60</v>
      </c>
      <c r="D12" s="20" t="s">
        <v>41</v>
      </c>
      <c r="E12" s="20" t="s">
        <v>35</v>
      </c>
      <c r="F12" s="19">
        <v>20</v>
      </c>
      <c r="G12" s="21">
        <v>0.2</v>
      </c>
      <c r="H12" s="20" t="s">
        <v>9</v>
      </c>
      <c r="I12" s="19">
        <v>20</v>
      </c>
      <c r="J12" s="21">
        <v>0.2</v>
      </c>
      <c r="K12" s="22" t="s">
        <v>61</v>
      </c>
    </row>
    <row r="13" spans="1:11" ht="45" x14ac:dyDescent="0.25">
      <c r="A13" s="19">
        <v>58</v>
      </c>
      <c r="B13" s="19">
        <v>994</v>
      </c>
      <c r="C13" s="20" t="s">
        <v>62</v>
      </c>
      <c r="D13" s="20" t="s">
        <v>38</v>
      </c>
      <c r="E13" s="20" t="s">
        <v>46</v>
      </c>
      <c r="F13" s="19">
        <v>20</v>
      </c>
      <c r="G13" s="21">
        <v>0.2</v>
      </c>
      <c r="H13" s="20" t="s">
        <v>9</v>
      </c>
      <c r="I13" s="19">
        <v>10</v>
      </c>
      <c r="J13" s="21">
        <v>0.1</v>
      </c>
      <c r="K13" s="22" t="s">
        <v>63</v>
      </c>
    </row>
    <row r="14" spans="1:11" ht="45" x14ac:dyDescent="0.25">
      <c r="A14" s="19">
        <v>59</v>
      </c>
      <c r="B14" s="19">
        <v>995</v>
      </c>
      <c r="C14" s="20" t="s">
        <v>64</v>
      </c>
      <c r="D14" s="20" t="s">
        <v>34</v>
      </c>
      <c r="E14" s="20" t="s">
        <v>46</v>
      </c>
      <c r="F14" s="19">
        <v>40</v>
      </c>
      <c r="G14" s="21">
        <v>0.4</v>
      </c>
      <c r="H14" s="20" t="s">
        <v>10</v>
      </c>
      <c r="I14" s="19">
        <v>10</v>
      </c>
      <c r="J14" s="21">
        <v>0.1</v>
      </c>
      <c r="K14" s="22" t="s">
        <v>65</v>
      </c>
    </row>
    <row r="15" spans="1:11" ht="60" x14ac:dyDescent="0.25">
      <c r="A15" s="19">
        <v>65</v>
      </c>
      <c r="B15" s="19">
        <v>933</v>
      </c>
      <c r="C15" s="20" t="s">
        <v>66</v>
      </c>
      <c r="D15" s="20" t="s">
        <v>45</v>
      </c>
      <c r="E15" s="20" t="s">
        <v>46</v>
      </c>
      <c r="F15" s="19">
        <v>30</v>
      </c>
      <c r="G15" s="21">
        <v>0.3</v>
      </c>
      <c r="H15" s="20" t="s">
        <v>10</v>
      </c>
      <c r="I15" s="19">
        <v>10</v>
      </c>
      <c r="J15" s="21">
        <v>0.1</v>
      </c>
      <c r="K15" s="22" t="s">
        <v>67</v>
      </c>
    </row>
    <row r="16" spans="1:11" ht="45" x14ac:dyDescent="0.25">
      <c r="A16" s="19">
        <v>65</v>
      </c>
      <c r="B16" s="19">
        <v>997</v>
      </c>
      <c r="C16" s="20" t="s">
        <v>68</v>
      </c>
      <c r="D16" s="20" t="s">
        <v>34</v>
      </c>
      <c r="E16" s="20" t="s">
        <v>35</v>
      </c>
      <c r="F16" s="19">
        <v>80</v>
      </c>
      <c r="G16" s="21">
        <v>0.8</v>
      </c>
      <c r="H16" s="20" t="s">
        <v>11</v>
      </c>
      <c r="I16" s="19">
        <v>20</v>
      </c>
      <c r="J16" s="21">
        <v>0.2</v>
      </c>
      <c r="K16" s="22" t="s">
        <v>69</v>
      </c>
    </row>
    <row r="17" spans="1:11" ht="45" x14ac:dyDescent="0.25">
      <c r="A17" s="19">
        <v>65</v>
      </c>
      <c r="B17" s="19">
        <v>998</v>
      </c>
      <c r="C17" s="20" t="s">
        <v>70</v>
      </c>
      <c r="D17" s="20" t="s">
        <v>45</v>
      </c>
      <c r="E17" s="20" t="s">
        <v>46</v>
      </c>
      <c r="F17" s="19">
        <v>30</v>
      </c>
      <c r="G17" s="21">
        <v>0.3</v>
      </c>
      <c r="H17" s="20" t="s">
        <v>10</v>
      </c>
      <c r="I17" s="19">
        <v>10</v>
      </c>
      <c r="J17" s="21">
        <v>0.1</v>
      </c>
      <c r="K17" s="22" t="s">
        <v>71</v>
      </c>
    </row>
    <row r="18" spans="1:11" ht="75" x14ac:dyDescent="0.25">
      <c r="A18" s="19">
        <v>66</v>
      </c>
      <c r="B18" s="19">
        <v>898</v>
      </c>
      <c r="C18" s="20" t="s">
        <v>72</v>
      </c>
      <c r="D18" s="20" t="s">
        <v>38</v>
      </c>
      <c r="E18" s="20" t="s">
        <v>9</v>
      </c>
      <c r="F18" s="19">
        <v>10</v>
      </c>
      <c r="G18" s="21">
        <v>0.1</v>
      </c>
      <c r="H18" s="20" t="s">
        <v>42</v>
      </c>
      <c r="I18" s="19">
        <v>5</v>
      </c>
      <c r="J18" s="21">
        <v>0.05</v>
      </c>
      <c r="K18" s="22" t="s">
        <v>73</v>
      </c>
    </row>
    <row r="19" spans="1:11" ht="90" x14ac:dyDescent="0.25">
      <c r="A19" s="19">
        <v>67</v>
      </c>
      <c r="B19" s="19">
        <v>976</v>
      </c>
      <c r="C19" s="20" t="s">
        <v>74</v>
      </c>
      <c r="D19" s="20" t="s">
        <v>34</v>
      </c>
      <c r="E19" s="20" t="s">
        <v>9</v>
      </c>
      <c r="F19" s="19">
        <v>20</v>
      </c>
      <c r="G19" s="21">
        <v>0.2</v>
      </c>
      <c r="H19" s="20" t="s">
        <v>9</v>
      </c>
      <c r="I19" s="19">
        <v>10</v>
      </c>
      <c r="J19" s="21">
        <v>0.1</v>
      </c>
      <c r="K19" s="22" t="s">
        <v>75</v>
      </c>
    </row>
    <row r="20" spans="1:11" ht="60" x14ac:dyDescent="0.25">
      <c r="A20" s="19">
        <v>68</v>
      </c>
      <c r="B20" s="19">
        <v>863</v>
      </c>
      <c r="C20" s="20" t="s">
        <v>76</v>
      </c>
      <c r="D20" s="20" t="s">
        <v>45</v>
      </c>
      <c r="E20" s="20" t="s">
        <v>46</v>
      </c>
      <c r="F20" s="19">
        <v>30</v>
      </c>
      <c r="G20" s="21">
        <v>0.3</v>
      </c>
      <c r="H20" s="20" t="s">
        <v>10</v>
      </c>
      <c r="I20" s="19">
        <v>10</v>
      </c>
      <c r="J20" s="21">
        <v>0.1</v>
      </c>
      <c r="K20" s="22" t="s">
        <v>77</v>
      </c>
    </row>
    <row r="21" spans="1:11" ht="60" x14ac:dyDescent="0.25">
      <c r="A21" s="19">
        <v>69</v>
      </c>
      <c r="B21" s="19">
        <v>899</v>
      </c>
      <c r="C21" s="20" t="s">
        <v>78</v>
      </c>
      <c r="D21" s="20" t="s">
        <v>38</v>
      </c>
      <c r="E21" s="20" t="s">
        <v>9</v>
      </c>
      <c r="F21" s="19">
        <v>10</v>
      </c>
      <c r="G21" s="21">
        <v>0.1</v>
      </c>
      <c r="H21" s="20" t="s">
        <v>42</v>
      </c>
      <c r="I21" s="19">
        <v>5</v>
      </c>
      <c r="J21" s="21">
        <v>0.05</v>
      </c>
      <c r="K21" s="22" t="s">
        <v>79</v>
      </c>
    </row>
    <row r="22" spans="1:11" ht="30" x14ac:dyDescent="0.25">
      <c r="A22" s="19">
        <v>70</v>
      </c>
      <c r="B22" s="19">
        <v>953</v>
      </c>
      <c r="C22" s="20" t="s">
        <v>80</v>
      </c>
      <c r="D22" s="20" t="s">
        <v>45</v>
      </c>
      <c r="E22" s="20" t="s">
        <v>46</v>
      </c>
      <c r="F22" s="19">
        <v>30</v>
      </c>
      <c r="G22" s="21">
        <v>0.3</v>
      </c>
      <c r="H22" s="20" t="s">
        <v>10</v>
      </c>
      <c r="I22" s="19">
        <v>10</v>
      </c>
      <c r="J22" s="21">
        <v>0.1</v>
      </c>
      <c r="K22" s="22" t="s">
        <v>81</v>
      </c>
    </row>
    <row r="23" spans="1:11" ht="30" x14ac:dyDescent="0.25">
      <c r="A23" s="19">
        <v>71</v>
      </c>
      <c r="B23" s="19">
        <v>951</v>
      </c>
      <c r="C23" s="20" t="s">
        <v>82</v>
      </c>
      <c r="D23" s="20" t="s">
        <v>45</v>
      </c>
      <c r="E23" s="20" t="s">
        <v>46</v>
      </c>
      <c r="F23" s="19">
        <v>30</v>
      </c>
      <c r="G23" s="21">
        <v>0.3</v>
      </c>
      <c r="H23" s="20" t="s">
        <v>10</v>
      </c>
      <c r="I23" s="19">
        <v>10</v>
      </c>
      <c r="J23" s="21">
        <v>0.1</v>
      </c>
      <c r="K23" s="22" t="s">
        <v>83</v>
      </c>
    </row>
    <row r="24" spans="1:11" ht="60" x14ac:dyDescent="0.25">
      <c r="A24" s="19">
        <v>71</v>
      </c>
      <c r="B24" s="19">
        <v>964</v>
      </c>
      <c r="C24" s="20" t="s">
        <v>84</v>
      </c>
      <c r="D24" s="20" t="s">
        <v>34</v>
      </c>
      <c r="E24" s="20" t="s">
        <v>46</v>
      </c>
      <c r="F24" s="19">
        <v>40</v>
      </c>
      <c r="G24" s="21">
        <v>0.4</v>
      </c>
      <c r="H24" s="20" t="s">
        <v>10</v>
      </c>
      <c r="I24" s="19">
        <v>10</v>
      </c>
      <c r="J24" s="21">
        <v>0.1</v>
      </c>
      <c r="K24" s="22" t="s">
        <v>83</v>
      </c>
    </row>
    <row r="25" spans="1:11" ht="60" x14ac:dyDescent="0.25">
      <c r="A25" s="19">
        <v>71</v>
      </c>
      <c r="B25" s="19">
        <v>973</v>
      </c>
      <c r="C25" s="20" t="s">
        <v>85</v>
      </c>
      <c r="D25" s="20" t="s">
        <v>45</v>
      </c>
      <c r="E25" s="20" t="s">
        <v>9</v>
      </c>
      <c r="F25" s="19">
        <v>15</v>
      </c>
      <c r="G25" s="21">
        <v>0.15</v>
      </c>
      <c r="H25" s="20" t="s">
        <v>9</v>
      </c>
      <c r="I25" s="19">
        <v>5</v>
      </c>
      <c r="J25" s="21">
        <v>0.05</v>
      </c>
      <c r="K25" s="22" t="s">
        <v>83</v>
      </c>
    </row>
    <row r="26" spans="1:11" ht="60" x14ac:dyDescent="0.25">
      <c r="A26" s="19">
        <v>75</v>
      </c>
      <c r="B26" s="19">
        <v>954</v>
      </c>
      <c r="C26" s="20" t="s">
        <v>86</v>
      </c>
      <c r="D26" s="20" t="s">
        <v>41</v>
      </c>
      <c r="E26" s="20" t="s">
        <v>35</v>
      </c>
      <c r="F26" s="19">
        <v>20</v>
      </c>
      <c r="G26" s="21">
        <v>0.2</v>
      </c>
      <c r="H26" s="20" t="s">
        <v>9</v>
      </c>
      <c r="I26" s="19">
        <v>5</v>
      </c>
      <c r="J26" s="21">
        <v>0.05</v>
      </c>
      <c r="K26" s="22" t="s">
        <v>87</v>
      </c>
    </row>
    <row r="27" spans="1:11" ht="60" x14ac:dyDescent="0.25">
      <c r="A27" s="19">
        <v>75</v>
      </c>
      <c r="B27" s="19">
        <v>955</v>
      </c>
      <c r="C27" s="20" t="s">
        <v>88</v>
      </c>
      <c r="D27" s="20" t="s">
        <v>38</v>
      </c>
      <c r="E27" s="20" t="s">
        <v>35</v>
      </c>
      <c r="F27" s="19">
        <v>40</v>
      </c>
      <c r="G27" s="21">
        <v>0.4</v>
      </c>
      <c r="H27" s="20" t="s">
        <v>10</v>
      </c>
      <c r="I27" s="19">
        <v>20</v>
      </c>
      <c r="J27" s="21">
        <v>0.2</v>
      </c>
      <c r="K27" s="22" t="s">
        <v>89</v>
      </c>
    </row>
    <row r="28" spans="1:11" ht="75" x14ac:dyDescent="0.25">
      <c r="A28" s="19">
        <v>75</v>
      </c>
      <c r="B28" s="19">
        <v>966</v>
      </c>
      <c r="C28" s="20" t="s">
        <v>90</v>
      </c>
      <c r="D28" s="20" t="s">
        <v>45</v>
      </c>
      <c r="E28" s="20" t="s">
        <v>46</v>
      </c>
      <c r="F28" s="19">
        <v>30</v>
      </c>
      <c r="G28" s="21">
        <v>0.3</v>
      </c>
      <c r="H28" s="20" t="s">
        <v>10</v>
      </c>
      <c r="I28" s="19">
        <v>20</v>
      </c>
      <c r="J28" s="21">
        <v>0.2</v>
      </c>
      <c r="K28" s="22" t="s">
        <v>91</v>
      </c>
    </row>
    <row r="29" spans="1:11" ht="60" x14ac:dyDescent="0.25">
      <c r="A29" s="19">
        <v>75</v>
      </c>
      <c r="B29" s="19">
        <v>972</v>
      </c>
      <c r="C29" s="20" t="s">
        <v>92</v>
      </c>
      <c r="D29" s="20" t="s">
        <v>45</v>
      </c>
      <c r="E29" s="20" t="s">
        <v>46</v>
      </c>
      <c r="F29" s="19">
        <v>30</v>
      </c>
      <c r="G29" s="21">
        <v>0.3</v>
      </c>
      <c r="H29" s="20" t="s">
        <v>10</v>
      </c>
      <c r="I29" s="19">
        <v>5</v>
      </c>
      <c r="J29" s="21">
        <v>0.05</v>
      </c>
      <c r="K29" s="22" t="s">
        <v>93</v>
      </c>
    </row>
    <row r="30" spans="1:11" ht="60" x14ac:dyDescent="0.25">
      <c r="A30" s="19">
        <v>75</v>
      </c>
      <c r="B30" s="19">
        <v>977</v>
      </c>
      <c r="C30" s="20" t="s">
        <v>94</v>
      </c>
      <c r="D30" s="20" t="s">
        <v>45</v>
      </c>
      <c r="E30" s="20" t="s">
        <v>46</v>
      </c>
      <c r="F30" s="19">
        <v>30</v>
      </c>
      <c r="G30" s="21">
        <v>0.3</v>
      </c>
      <c r="H30" s="20" t="s">
        <v>10</v>
      </c>
      <c r="I30" s="19">
        <v>5</v>
      </c>
      <c r="J30" s="21">
        <v>0.05</v>
      </c>
      <c r="K30" s="22" t="s">
        <v>95</v>
      </c>
    </row>
    <row r="31" spans="1:11" ht="60" x14ac:dyDescent="0.25">
      <c r="A31" s="19">
        <v>75</v>
      </c>
      <c r="B31" s="19">
        <v>987</v>
      </c>
      <c r="C31" s="20" t="s">
        <v>96</v>
      </c>
      <c r="D31" s="20" t="s">
        <v>41</v>
      </c>
      <c r="E31" s="20" t="s">
        <v>46</v>
      </c>
      <c r="F31" s="19">
        <v>10</v>
      </c>
      <c r="G31" s="21">
        <v>0.1</v>
      </c>
      <c r="H31" s="20" t="s">
        <v>42</v>
      </c>
      <c r="I31" s="19">
        <v>10</v>
      </c>
      <c r="J31" s="21">
        <v>0.1</v>
      </c>
      <c r="K31" s="22" t="s">
        <v>97</v>
      </c>
    </row>
    <row r="32" spans="1:11" ht="60" x14ac:dyDescent="0.25">
      <c r="A32" s="19">
        <v>75</v>
      </c>
      <c r="B32" s="19">
        <v>988</v>
      </c>
      <c r="C32" s="20" t="s">
        <v>98</v>
      </c>
      <c r="D32" s="20" t="s">
        <v>41</v>
      </c>
      <c r="E32" s="20" t="s">
        <v>9</v>
      </c>
      <c r="F32" s="19">
        <v>5</v>
      </c>
      <c r="G32" s="21">
        <v>0.05</v>
      </c>
      <c r="H32" s="20" t="s">
        <v>42</v>
      </c>
      <c r="I32" s="19">
        <v>5</v>
      </c>
      <c r="J32" s="21">
        <v>0.05</v>
      </c>
      <c r="K32" s="22" t="s">
        <v>97</v>
      </c>
    </row>
    <row r="33" spans="1:11" ht="45" x14ac:dyDescent="0.25">
      <c r="A33" s="19">
        <v>76</v>
      </c>
      <c r="B33" s="19">
        <v>914</v>
      </c>
      <c r="C33" s="20" t="s">
        <v>99</v>
      </c>
      <c r="D33" s="20" t="s">
        <v>45</v>
      </c>
      <c r="E33" s="20" t="s">
        <v>9</v>
      </c>
      <c r="F33" s="19">
        <v>15</v>
      </c>
      <c r="G33" s="21">
        <v>0.15</v>
      </c>
      <c r="H33" s="20" t="s">
        <v>9</v>
      </c>
      <c r="I33" s="19">
        <v>5</v>
      </c>
      <c r="J33" s="21">
        <v>0.05</v>
      </c>
      <c r="K33" s="22" t="s">
        <v>100</v>
      </c>
    </row>
    <row r="34" spans="1:11" ht="45" x14ac:dyDescent="0.25">
      <c r="A34" s="19">
        <v>76</v>
      </c>
      <c r="B34" s="19">
        <v>942</v>
      </c>
      <c r="C34" s="20" t="s">
        <v>101</v>
      </c>
      <c r="D34" s="20" t="s">
        <v>41</v>
      </c>
      <c r="E34" s="20" t="s">
        <v>46</v>
      </c>
      <c r="F34" s="19">
        <v>10</v>
      </c>
      <c r="G34" s="21">
        <v>0.1</v>
      </c>
      <c r="H34" s="20" t="s">
        <v>42</v>
      </c>
      <c r="I34" s="19">
        <v>5</v>
      </c>
      <c r="J34" s="21">
        <v>0.05</v>
      </c>
      <c r="K34" s="22" t="s">
        <v>102</v>
      </c>
    </row>
    <row r="35" spans="1:11" ht="45" x14ac:dyDescent="0.25">
      <c r="A35" s="19">
        <v>76</v>
      </c>
      <c r="B35" s="19">
        <v>945</v>
      </c>
      <c r="C35" s="20" t="s">
        <v>103</v>
      </c>
      <c r="D35" s="20" t="s">
        <v>41</v>
      </c>
      <c r="E35" s="20" t="s">
        <v>46</v>
      </c>
      <c r="F35" s="19">
        <v>10</v>
      </c>
      <c r="G35" s="21">
        <v>0.1</v>
      </c>
      <c r="H35" s="20" t="s">
        <v>42</v>
      </c>
      <c r="I35" s="19">
        <v>10</v>
      </c>
      <c r="J35" s="21">
        <v>0.1</v>
      </c>
      <c r="K35" s="22" t="s">
        <v>104</v>
      </c>
    </row>
    <row r="36" spans="1:11" ht="45" x14ac:dyDescent="0.25">
      <c r="A36" s="19">
        <v>76</v>
      </c>
      <c r="B36" s="19">
        <v>956</v>
      </c>
      <c r="C36" s="20" t="s">
        <v>105</v>
      </c>
      <c r="D36" s="20" t="s">
        <v>41</v>
      </c>
      <c r="E36" s="20" t="s">
        <v>35</v>
      </c>
      <c r="F36" s="19">
        <v>20</v>
      </c>
      <c r="G36" s="21">
        <v>0.2</v>
      </c>
      <c r="H36" s="33" t="s">
        <v>9</v>
      </c>
      <c r="I36" s="19">
        <v>5</v>
      </c>
      <c r="J36" s="21">
        <v>0.05</v>
      </c>
      <c r="K36" s="22" t="s">
        <v>106</v>
      </c>
    </row>
    <row r="37" spans="1:11" ht="60" x14ac:dyDescent="0.25">
      <c r="A37" s="19">
        <v>76</v>
      </c>
      <c r="B37" s="19">
        <v>968</v>
      </c>
      <c r="C37" s="20" t="s">
        <v>107</v>
      </c>
      <c r="D37" s="20" t="s">
        <v>45</v>
      </c>
      <c r="E37" s="20" t="s">
        <v>9</v>
      </c>
      <c r="F37" s="19">
        <v>15</v>
      </c>
      <c r="G37" s="21">
        <v>0.15</v>
      </c>
      <c r="H37" s="33" t="s">
        <v>9</v>
      </c>
      <c r="I37" s="19">
        <v>5</v>
      </c>
      <c r="J37" s="21">
        <v>0.05</v>
      </c>
      <c r="K37" s="22" t="s">
        <v>108</v>
      </c>
    </row>
    <row r="38" spans="1:11" ht="45" x14ac:dyDescent="0.25">
      <c r="A38" s="19">
        <v>76</v>
      </c>
      <c r="B38" s="19">
        <v>969</v>
      </c>
      <c r="C38" s="20" t="s">
        <v>109</v>
      </c>
      <c r="D38" s="20" t="s">
        <v>45</v>
      </c>
      <c r="E38" s="20" t="s">
        <v>46</v>
      </c>
      <c r="F38" s="19">
        <v>30</v>
      </c>
      <c r="G38" s="21">
        <v>0.3</v>
      </c>
      <c r="H38" s="33" t="s">
        <v>10</v>
      </c>
      <c r="I38" s="19">
        <v>10</v>
      </c>
      <c r="J38" s="21">
        <v>0.1</v>
      </c>
      <c r="K38" s="22" t="s">
        <v>110</v>
      </c>
    </row>
    <row r="39" spans="1:11" ht="45" x14ac:dyDescent="0.25">
      <c r="A39" s="19">
        <v>76</v>
      </c>
      <c r="B39" s="19">
        <v>982</v>
      </c>
      <c r="C39" s="20" t="s">
        <v>111</v>
      </c>
      <c r="D39" s="20" t="s">
        <v>38</v>
      </c>
      <c r="E39" s="20" t="s">
        <v>46</v>
      </c>
      <c r="F39" s="19">
        <v>20</v>
      </c>
      <c r="G39" s="21">
        <v>0.2</v>
      </c>
      <c r="H39" s="33" t="s">
        <v>9</v>
      </c>
      <c r="I39" s="19">
        <v>10</v>
      </c>
      <c r="J39" s="21">
        <v>0.1</v>
      </c>
      <c r="K39" s="22" t="s">
        <v>112</v>
      </c>
    </row>
    <row r="40" spans="1:11" ht="60" x14ac:dyDescent="0.25">
      <c r="A40" s="19">
        <v>78</v>
      </c>
      <c r="B40" s="19">
        <v>866</v>
      </c>
      <c r="C40" s="20" t="s">
        <v>113</v>
      </c>
      <c r="D40" s="20" t="s">
        <v>41</v>
      </c>
      <c r="E40" s="20" t="s">
        <v>46</v>
      </c>
      <c r="F40" s="19">
        <v>10</v>
      </c>
      <c r="G40" s="21">
        <v>0.1</v>
      </c>
      <c r="H40" s="33" t="s">
        <v>42</v>
      </c>
      <c r="I40" s="19">
        <v>10</v>
      </c>
      <c r="J40" s="21">
        <v>0.1</v>
      </c>
      <c r="K40" s="22" t="s">
        <v>114</v>
      </c>
    </row>
    <row r="41" spans="1:11" ht="60" x14ac:dyDescent="0.25">
      <c r="A41" s="19">
        <v>79</v>
      </c>
      <c r="B41" s="19">
        <v>932</v>
      </c>
      <c r="C41" s="20" t="s">
        <v>115</v>
      </c>
      <c r="D41" s="20" t="s">
        <v>41</v>
      </c>
      <c r="E41" s="20" t="s">
        <v>9</v>
      </c>
      <c r="F41" s="19">
        <v>5</v>
      </c>
      <c r="G41" s="21">
        <v>0.05</v>
      </c>
      <c r="H41" s="20" t="s">
        <v>42</v>
      </c>
      <c r="I41" s="19">
        <v>5</v>
      </c>
      <c r="J41" s="21">
        <v>0.05</v>
      </c>
      <c r="K41" s="22" t="s">
        <v>116</v>
      </c>
    </row>
    <row r="42" spans="1:11" ht="60" x14ac:dyDescent="0.25">
      <c r="A42" s="19">
        <v>81</v>
      </c>
      <c r="B42" s="19">
        <v>879</v>
      </c>
      <c r="C42" s="20" t="s">
        <v>117</v>
      </c>
      <c r="D42" s="20" t="s">
        <v>41</v>
      </c>
      <c r="E42" s="20" t="s">
        <v>46</v>
      </c>
      <c r="F42" s="19">
        <v>10</v>
      </c>
      <c r="G42" s="21">
        <v>0.1</v>
      </c>
      <c r="H42" s="20" t="s">
        <v>42</v>
      </c>
      <c r="I42" s="19">
        <v>10</v>
      </c>
      <c r="J42" s="21">
        <v>0.1</v>
      </c>
      <c r="K42" s="22" t="s">
        <v>118</v>
      </c>
    </row>
    <row r="43" spans="1:11" ht="60" x14ac:dyDescent="0.25">
      <c r="A43" s="19">
        <v>81</v>
      </c>
      <c r="B43" s="19">
        <v>983</v>
      </c>
      <c r="C43" s="20" t="s">
        <v>119</v>
      </c>
      <c r="D43" s="20" t="s">
        <v>41</v>
      </c>
      <c r="E43" s="20" t="s">
        <v>46</v>
      </c>
      <c r="F43" s="19">
        <v>10</v>
      </c>
      <c r="G43" s="21">
        <v>0.1</v>
      </c>
      <c r="H43" s="20" t="s">
        <v>42</v>
      </c>
      <c r="I43" s="19">
        <v>5</v>
      </c>
      <c r="J43" s="21">
        <v>0.05</v>
      </c>
      <c r="K43" s="22" t="s">
        <v>120</v>
      </c>
    </row>
    <row r="44" spans="1:11" ht="60" x14ac:dyDescent="0.25">
      <c r="A44" s="19">
        <v>82</v>
      </c>
      <c r="B44" s="19">
        <v>920</v>
      </c>
      <c r="C44" s="20" t="s">
        <v>121</v>
      </c>
      <c r="D44" s="20" t="s">
        <v>38</v>
      </c>
      <c r="E44" s="20" t="s">
        <v>46</v>
      </c>
      <c r="F44" s="19">
        <v>20</v>
      </c>
      <c r="G44" s="21">
        <v>0.2</v>
      </c>
      <c r="H44" s="20" t="s">
        <v>9</v>
      </c>
      <c r="I44" s="19">
        <v>10</v>
      </c>
      <c r="J44" s="21">
        <v>0.1</v>
      </c>
      <c r="K44" s="22" t="s">
        <v>122</v>
      </c>
    </row>
    <row r="45" spans="1:11" ht="60" x14ac:dyDescent="0.25">
      <c r="A45" s="19">
        <v>84</v>
      </c>
      <c r="B45" s="19">
        <v>892</v>
      </c>
      <c r="C45" s="20" t="s">
        <v>123</v>
      </c>
      <c r="D45" s="20" t="s">
        <v>41</v>
      </c>
      <c r="E45" s="20" t="s">
        <v>35</v>
      </c>
      <c r="F45" s="19">
        <v>20</v>
      </c>
      <c r="G45" s="21">
        <v>0.2</v>
      </c>
      <c r="H45" s="20" t="s">
        <v>9</v>
      </c>
      <c r="I45" s="19">
        <v>20</v>
      </c>
      <c r="J45" s="21">
        <v>0.2</v>
      </c>
      <c r="K45" s="22" t="s">
        <v>124</v>
      </c>
    </row>
    <row r="46" spans="1:11" ht="60" x14ac:dyDescent="0.25">
      <c r="A46" s="19">
        <v>85</v>
      </c>
      <c r="B46" s="19">
        <v>974</v>
      </c>
      <c r="C46" s="20" t="s">
        <v>125</v>
      </c>
      <c r="D46" s="20" t="s">
        <v>38</v>
      </c>
      <c r="E46" s="20" t="s">
        <v>46</v>
      </c>
      <c r="F46" s="19">
        <v>20</v>
      </c>
      <c r="G46" s="21">
        <v>0.2</v>
      </c>
      <c r="H46" s="20" t="s">
        <v>9</v>
      </c>
      <c r="I46" s="19">
        <v>10</v>
      </c>
      <c r="J46" s="21">
        <v>0.1</v>
      </c>
      <c r="K46" s="22" t="s">
        <v>126</v>
      </c>
    </row>
    <row r="48" spans="1:11" x14ac:dyDescent="0.25">
      <c r="C48" s="23" t="s">
        <v>127</v>
      </c>
      <c r="F48" t="s">
        <v>229</v>
      </c>
      <c r="H48" s="23"/>
      <c r="I48" t="s">
        <v>230</v>
      </c>
    </row>
    <row r="49" spans="3:10" x14ac:dyDescent="0.25">
      <c r="C49">
        <f>COUNTA(C2:C46)</f>
        <v>45</v>
      </c>
      <c r="F49">
        <f>AVERAGE(F2:F46)</f>
        <v>23.333333333333332</v>
      </c>
      <c r="I49" s="43">
        <f>AVERAGE(I2:I46)</f>
        <v>11</v>
      </c>
      <c r="J49" s="44">
        <f>AVERAGE(J2:J46)</f>
        <v>0.10999999999999995</v>
      </c>
    </row>
    <row r="50" spans="3:10" x14ac:dyDescent="0.25">
      <c r="F50">
        <f>SUM(F2:F46)</f>
        <v>1050</v>
      </c>
      <c r="I50" s="43">
        <f>SUM(I2:I46)</f>
        <v>495</v>
      </c>
    </row>
    <row r="52" spans="3:10" x14ac:dyDescent="0.25">
      <c r="I52" t="s">
        <v>231</v>
      </c>
    </row>
    <row r="53" spans="3:10" x14ac:dyDescent="0.25">
      <c r="I53" s="17">
        <f>(F49-I49)/F49</f>
        <v>0.52857142857142858</v>
      </c>
    </row>
    <row r="55" spans="3:10" x14ac:dyDescent="0.25">
      <c r="I55" t="s">
        <v>232</v>
      </c>
    </row>
    <row r="56" spans="3:10" x14ac:dyDescent="0.25">
      <c r="I56" s="29">
        <f>27/30</f>
        <v>0.9</v>
      </c>
    </row>
    <row r="58" spans="3:10" ht="15.75" thickBot="1" x14ac:dyDescent="0.3">
      <c r="I58" t="s">
        <v>239</v>
      </c>
    </row>
    <row r="59" spans="3:10" ht="30.75" customHeight="1" x14ac:dyDescent="0.25">
      <c r="D59" s="177" t="s">
        <v>375</v>
      </c>
      <c r="E59" s="178"/>
      <c r="F59" s="178"/>
      <c r="G59" s="179"/>
      <c r="I59">
        <f>G64/G61</f>
        <v>1.5</v>
      </c>
    </row>
    <row r="60" spans="3:10" x14ac:dyDescent="0.25">
      <c r="D60" s="135"/>
      <c r="E60" s="136"/>
      <c r="F60" s="97">
        <v>2018</v>
      </c>
      <c r="G60" s="102">
        <v>2019</v>
      </c>
    </row>
    <row r="61" spans="3:10" x14ac:dyDescent="0.25">
      <c r="D61" s="173" t="s">
        <v>16</v>
      </c>
      <c r="E61" s="174"/>
      <c r="F61" s="99">
        <v>37</v>
      </c>
      <c r="G61" s="103">
        <v>30</v>
      </c>
      <c r="I61" t="s">
        <v>240</v>
      </c>
    </row>
    <row r="62" spans="3:10" x14ac:dyDescent="0.25">
      <c r="D62" s="173" t="s">
        <v>233</v>
      </c>
      <c r="E62" s="174"/>
      <c r="F62" s="100">
        <v>34</v>
      </c>
      <c r="G62" s="104">
        <v>27</v>
      </c>
      <c r="I62">
        <f>G65/G61</f>
        <v>3.2</v>
      </c>
    </row>
    <row r="63" spans="3:10" x14ac:dyDescent="0.25">
      <c r="D63" s="173" t="s">
        <v>234</v>
      </c>
      <c r="E63" s="174"/>
      <c r="F63" s="101">
        <v>3</v>
      </c>
      <c r="G63" s="105">
        <v>3</v>
      </c>
      <c r="I63" t="s">
        <v>241</v>
      </c>
    </row>
    <row r="64" spans="3:10" x14ac:dyDescent="0.25">
      <c r="D64" s="173" t="s">
        <v>235</v>
      </c>
      <c r="E64" s="174"/>
      <c r="F64" s="99">
        <v>52</v>
      </c>
      <c r="G64" s="103">
        <v>45</v>
      </c>
      <c r="I64">
        <f>G66/G61</f>
        <v>0.43333333333333335</v>
      </c>
    </row>
    <row r="65" spans="4:13" x14ac:dyDescent="0.25">
      <c r="D65" s="173" t="s">
        <v>236</v>
      </c>
      <c r="E65" s="174"/>
      <c r="F65" s="99">
        <v>116</v>
      </c>
      <c r="G65" s="103">
        <v>96</v>
      </c>
    </row>
    <row r="66" spans="4:13" ht="15.75" thickBot="1" x14ac:dyDescent="0.3">
      <c r="D66" s="175" t="s">
        <v>237</v>
      </c>
      <c r="E66" s="176"/>
      <c r="F66" s="106" t="s">
        <v>238</v>
      </c>
      <c r="G66" s="107">
        <v>13</v>
      </c>
      <c r="I66" t="s">
        <v>242</v>
      </c>
    </row>
    <row r="67" spans="4:13" x14ac:dyDescent="0.25">
      <c r="I67">
        <f>G65/G64</f>
        <v>2.1333333333333333</v>
      </c>
    </row>
    <row r="71" spans="4:13" ht="15.75" thickBot="1" x14ac:dyDescent="0.3"/>
    <row r="72" spans="4:13" x14ac:dyDescent="0.25">
      <c r="E72" s="34" t="s">
        <v>22</v>
      </c>
      <c r="F72" s="35"/>
      <c r="G72" s="35"/>
      <c r="H72" s="35"/>
      <c r="I72" s="15"/>
      <c r="J72" s="34" t="s">
        <v>21</v>
      </c>
      <c r="K72" s="35"/>
      <c r="L72" s="35"/>
      <c r="M72" s="15"/>
    </row>
    <row r="73" spans="4:13" x14ac:dyDescent="0.25">
      <c r="E73" s="36"/>
      <c r="F73" s="32"/>
      <c r="G73" s="32">
        <v>2018</v>
      </c>
      <c r="H73" s="32">
        <v>2019</v>
      </c>
      <c r="I73" s="37"/>
      <c r="J73" s="36"/>
      <c r="K73" s="41">
        <v>2019</v>
      </c>
      <c r="L73" s="41">
        <v>2018</v>
      </c>
      <c r="M73" s="42">
        <v>2019</v>
      </c>
    </row>
    <row r="74" spans="4:13" x14ac:dyDescent="0.25">
      <c r="E74" s="36"/>
      <c r="F74" s="32" t="s">
        <v>8</v>
      </c>
      <c r="G74" s="32">
        <v>17</v>
      </c>
      <c r="H74" s="32">
        <f>COUNTIF(H2:H46,"Baja")</f>
        <v>13</v>
      </c>
      <c r="I74" s="37"/>
      <c r="J74" s="36" t="s">
        <v>8</v>
      </c>
      <c r="K74" s="32">
        <f>COUNTIF(I2:I46,"=5")+COUNTIF(I2:I46,"=10")</f>
        <v>34</v>
      </c>
      <c r="L74" s="32">
        <v>42</v>
      </c>
      <c r="M74" s="37">
        <v>34</v>
      </c>
    </row>
    <row r="75" spans="4:13" x14ac:dyDescent="0.25">
      <c r="E75" s="36"/>
      <c r="F75" s="32" t="s">
        <v>9</v>
      </c>
      <c r="G75" s="32">
        <v>17</v>
      </c>
      <c r="H75" s="32">
        <f>COUNTIF(H2:H46,"Moderado")</f>
        <v>15</v>
      </c>
      <c r="I75" s="37"/>
      <c r="J75" s="36" t="s">
        <v>9</v>
      </c>
      <c r="K75" s="32">
        <f>COUNTIF(I2:I46,"=15")+COUNTIF(I2:I46,"=20")+COUNTIF(I2:I46,"=25")</f>
        <v>10</v>
      </c>
      <c r="L75" s="32">
        <v>7</v>
      </c>
      <c r="M75" s="37">
        <v>10</v>
      </c>
    </row>
    <row r="76" spans="4:13" x14ac:dyDescent="0.25">
      <c r="E76" s="36"/>
      <c r="F76" s="32" t="s">
        <v>10</v>
      </c>
      <c r="G76" s="32">
        <v>14</v>
      </c>
      <c r="H76" s="32">
        <f>COUNTIF(H2:H46,"Alto")</f>
        <v>15</v>
      </c>
      <c r="I76" s="37"/>
      <c r="J76" s="36" t="s">
        <v>10</v>
      </c>
      <c r="K76" s="32">
        <f>COUNTIF(I2:I46,"=30")+COUNTIF(I2:I46,"=35")+COUNTIF(I2:I46,"=40")+COUNTIF(I2:I46,"=45")+COUNTIF(I2:I46,"=50")</f>
        <v>1</v>
      </c>
      <c r="L76" s="32">
        <v>3</v>
      </c>
      <c r="M76" s="37">
        <v>1</v>
      </c>
    </row>
    <row r="77" spans="4:13" x14ac:dyDescent="0.25">
      <c r="E77" s="36"/>
      <c r="F77" s="32" t="s">
        <v>11</v>
      </c>
      <c r="G77" s="32">
        <v>4</v>
      </c>
      <c r="H77" s="32">
        <f>COUNTIF(H2:H46,"Extremo")</f>
        <v>2</v>
      </c>
      <c r="I77" s="37"/>
      <c r="J77" s="36" t="s">
        <v>11</v>
      </c>
      <c r="K77" s="32">
        <f>+COUNTIF(I2:I46,"&gt;=60")</f>
        <v>0</v>
      </c>
      <c r="L77" s="32">
        <v>0</v>
      </c>
      <c r="M77" s="37">
        <v>0</v>
      </c>
    </row>
    <row r="78" spans="4:13" ht="15.75" thickBot="1" x14ac:dyDescent="0.3">
      <c r="E78" s="38"/>
      <c r="F78" s="39" t="s">
        <v>12</v>
      </c>
      <c r="G78" s="39">
        <v>52</v>
      </c>
      <c r="H78" s="39">
        <f>SUM(H74:H77)</f>
        <v>45</v>
      </c>
      <c r="I78" s="40"/>
      <c r="J78" s="38" t="s">
        <v>12</v>
      </c>
      <c r="K78" s="39">
        <f>SUM(K74:K77)</f>
        <v>45</v>
      </c>
      <c r="L78" s="39">
        <v>52</v>
      </c>
      <c r="M78" s="40">
        <f>SUM(M74:M77)</f>
        <v>45</v>
      </c>
    </row>
  </sheetData>
  <mergeCells count="8">
    <mergeCell ref="D63:E63"/>
    <mergeCell ref="D64:E64"/>
    <mergeCell ref="D65:E65"/>
    <mergeCell ref="D66:E66"/>
    <mergeCell ref="D59:G59"/>
    <mergeCell ref="D60:E60"/>
    <mergeCell ref="D61:E61"/>
    <mergeCell ref="D62:E6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1"/>
  <sheetViews>
    <sheetView topLeftCell="D91" workbookViewId="0">
      <selection activeCell="G100" sqref="G100"/>
    </sheetView>
  </sheetViews>
  <sheetFormatPr baseColWidth="10" defaultRowHeight="15" x14ac:dyDescent="0.25"/>
  <cols>
    <col min="1" max="1" width="7.42578125" bestFit="1" customWidth="1"/>
    <col min="2" max="2" width="8.140625" bestFit="1" customWidth="1"/>
    <col min="3" max="3" width="49.28515625" customWidth="1"/>
    <col min="4" max="4" width="15.28515625" bestFit="1" customWidth="1"/>
    <col min="5" max="5" width="13.5703125" bestFit="1" customWidth="1"/>
  </cols>
  <sheetData>
    <row r="1" spans="1:5" x14ac:dyDescent="0.25">
      <c r="A1" s="24" t="s">
        <v>0</v>
      </c>
      <c r="B1" s="24" t="s">
        <v>128</v>
      </c>
      <c r="C1" s="24" t="s">
        <v>129</v>
      </c>
      <c r="D1" s="24" t="s">
        <v>130</v>
      </c>
      <c r="E1" s="24" t="s">
        <v>131</v>
      </c>
    </row>
    <row r="2" spans="1:5" ht="45" x14ac:dyDescent="0.25">
      <c r="A2" s="25">
        <v>826</v>
      </c>
      <c r="B2" s="25">
        <v>1</v>
      </c>
      <c r="C2" s="27" t="s">
        <v>132</v>
      </c>
      <c r="D2" s="26" t="s">
        <v>133</v>
      </c>
      <c r="E2" s="26" t="s">
        <v>134</v>
      </c>
    </row>
    <row r="3" spans="1:5" ht="45" x14ac:dyDescent="0.25">
      <c r="A3" s="25">
        <v>826</v>
      </c>
      <c r="B3" s="25">
        <v>2</v>
      </c>
      <c r="C3" s="27" t="s">
        <v>135</v>
      </c>
      <c r="D3" s="26" t="s">
        <v>133</v>
      </c>
      <c r="E3" s="26" t="s">
        <v>134</v>
      </c>
    </row>
    <row r="4" spans="1:5" ht="60" x14ac:dyDescent="0.25">
      <c r="A4" s="25">
        <v>826</v>
      </c>
      <c r="B4" s="25">
        <v>3</v>
      </c>
      <c r="C4" s="27" t="s">
        <v>136</v>
      </c>
      <c r="D4" s="26" t="s">
        <v>133</v>
      </c>
      <c r="E4" s="26" t="s">
        <v>134</v>
      </c>
    </row>
    <row r="5" spans="1:5" ht="30" x14ac:dyDescent="0.25">
      <c r="A5" s="25">
        <v>829</v>
      </c>
      <c r="B5" s="25">
        <v>1</v>
      </c>
      <c r="C5" s="27" t="s">
        <v>137</v>
      </c>
      <c r="D5" s="26" t="s">
        <v>133</v>
      </c>
      <c r="E5" s="26" t="s">
        <v>134</v>
      </c>
    </row>
    <row r="6" spans="1:5" ht="45" x14ac:dyDescent="0.25">
      <c r="A6" s="25">
        <v>829</v>
      </c>
      <c r="B6" s="25">
        <v>2</v>
      </c>
      <c r="C6" s="27" t="s">
        <v>138</v>
      </c>
      <c r="D6" s="26" t="s">
        <v>133</v>
      </c>
      <c r="E6" s="26" t="s">
        <v>134</v>
      </c>
    </row>
    <row r="7" spans="1:5" ht="45" x14ac:dyDescent="0.25">
      <c r="A7" s="25">
        <v>829</v>
      </c>
      <c r="B7" s="25">
        <v>3</v>
      </c>
      <c r="C7" s="27" t="s">
        <v>139</v>
      </c>
      <c r="D7" s="26" t="s">
        <v>133</v>
      </c>
      <c r="E7" s="26" t="s">
        <v>134</v>
      </c>
    </row>
    <row r="8" spans="1:5" ht="30" x14ac:dyDescent="0.25">
      <c r="A8" s="25">
        <v>829</v>
      </c>
      <c r="B8" s="25">
        <v>4</v>
      </c>
      <c r="C8" s="27" t="s">
        <v>140</v>
      </c>
      <c r="D8" s="26" t="s">
        <v>133</v>
      </c>
      <c r="E8" s="26" t="s">
        <v>134</v>
      </c>
    </row>
    <row r="9" spans="1:5" ht="30" x14ac:dyDescent="0.25">
      <c r="A9" s="25">
        <v>835</v>
      </c>
      <c r="B9" s="25">
        <v>1</v>
      </c>
      <c r="C9" s="27" t="s">
        <v>141</v>
      </c>
      <c r="D9" s="26" t="s">
        <v>133</v>
      </c>
      <c r="E9" s="26" t="s">
        <v>142</v>
      </c>
    </row>
    <row r="10" spans="1:5" ht="45" x14ac:dyDescent="0.25">
      <c r="A10" s="25">
        <v>835</v>
      </c>
      <c r="B10" s="25">
        <v>2</v>
      </c>
      <c r="C10" s="27" t="s">
        <v>143</v>
      </c>
      <c r="D10" s="26" t="s">
        <v>133</v>
      </c>
      <c r="E10" s="26" t="s">
        <v>142</v>
      </c>
    </row>
    <row r="11" spans="1:5" ht="60" x14ac:dyDescent="0.25">
      <c r="A11" s="25">
        <v>835</v>
      </c>
      <c r="B11" s="25">
        <v>3</v>
      </c>
      <c r="C11" s="27" t="s">
        <v>144</v>
      </c>
      <c r="D11" s="26" t="s">
        <v>133</v>
      </c>
      <c r="E11" s="26" t="s">
        <v>142</v>
      </c>
    </row>
    <row r="12" spans="1:5" x14ac:dyDescent="0.25">
      <c r="A12" s="25">
        <v>863</v>
      </c>
      <c r="B12" s="25">
        <v>1</v>
      </c>
      <c r="C12" s="27" t="s">
        <v>145</v>
      </c>
      <c r="D12" s="26" t="s">
        <v>133</v>
      </c>
      <c r="E12" s="26" t="s">
        <v>134</v>
      </c>
    </row>
    <row r="13" spans="1:5" x14ac:dyDescent="0.25">
      <c r="A13" s="25">
        <v>863</v>
      </c>
      <c r="B13" s="25">
        <v>2</v>
      </c>
      <c r="C13" s="27" t="s">
        <v>146</v>
      </c>
      <c r="D13" s="26" t="s">
        <v>133</v>
      </c>
      <c r="E13" s="26" t="s">
        <v>142</v>
      </c>
    </row>
    <row r="14" spans="1:5" ht="75" x14ac:dyDescent="0.25">
      <c r="A14" s="25">
        <v>866</v>
      </c>
      <c r="B14" s="25">
        <v>1</v>
      </c>
      <c r="C14" s="27" t="s">
        <v>147</v>
      </c>
      <c r="D14" s="26" t="s">
        <v>133</v>
      </c>
      <c r="E14" s="26" t="s">
        <v>134</v>
      </c>
    </row>
    <row r="15" spans="1:5" ht="30" x14ac:dyDescent="0.25">
      <c r="A15" s="25">
        <v>866</v>
      </c>
      <c r="B15" s="25">
        <v>2</v>
      </c>
      <c r="C15" s="27" t="s">
        <v>148</v>
      </c>
      <c r="D15" s="26" t="s">
        <v>133</v>
      </c>
      <c r="E15" s="26" t="s">
        <v>134</v>
      </c>
    </row>
    <row r="16" spans="1:5" ht="45" x14ac:dyDescent="0.25">
      <c r="A16" s="25">
        <v>876</v>
      </c>
      <c r="B16" s="25">
        <v>1</v>
      </c>
      <c r="C16" s="27" t="s">
        <v>149</v>
      </c>
      <c r="D16" s="26" t="s">
        <v>133</v>
      </c>
      <c r="E16" s="26" t="s">
        <v>134</v>
      </c>
    </row>
    <row r="17" spans="1:5" ht="30" x14ac:dyDescent="0.25">
      <c r="A17" s="25">
        <v>876</v>
      </c>
      <c r="B17" s="25">
        <v>2</v>
      </c>
      <c r="C17" s="27" t="s">
        <v>150</v>
      </c>
      <c r="D17" s="26" t="s">
        <v>133</v>
      </c>
      <c r="E17" s="26" t="s">
        <v>142</v>
      </c>
    </row>
    <row r="18" spans="1:5" ht="30" x14ac:dyDescent="0.25">
      <c r="A18" s="25">
        <v>876</v>
      </c>
      <c r="B18" s="25">
        <v>3</v>
      </c>
      <c r="C18" s="27" t="s">
        <v>151</v>
      </c>
      <c r="D18" s="26" t="s">
        <v>133</v>
      </c>
      <c r="E18" s="26" t="s">
        <v>134</v>
      </c>
    </row>
    <row r="19" spans="1:5" ht="45" x14ac:dyDescent="0.25">
      <c r="A19" s="25">
        <v>879</v>
      </c>
      <c r="B19" s="25">
        <v>1</v>
      </c>
      <c r="C19" s="27" t="s">
        <v>152</v>
      </c>
      <c r="D19" s="26" t="s">
        <v>133</v>
      </c>
      <c r="E19" s="26" t="s">
        <v>134</v>
      </c>
    </row>
    <row r="20" spans="1:5" ht="30" x14ac:dyDescent="0.25">
      <c r="A20" s="25">
        <v>892</v>
      </c>
      <c r="B20" s="25">
        <v>1</v>
      </c>
      <c r="C20" s="27" t="s">
        <v>153</v>
      </c>
      <c r="D20" s="26" t="s">
        <v>133</v>
      </c>
      <c r="E20" s="26" t="s">
        <v>134</v>
      </c>
    </row>
    <row r="21" spans="1:5" ht="30" x14ac:dyDescent="0.25">
      <c r="A21" s="25">
        <v>892</v>
      </c>
      <c r="B21" s="25">
        <v>2</v>
      </c>
      <c r="C21" s="27" t="s">
        <v>154</v>
      </c>
      <c r="D21" s="26" t="s">
        <v>133</v>
      </c>
      <c r="E21" s="26" t="s">
        <v>134</v>
      </c>
    </row>
    <row r="22" spans="1:5" ht="30" x14ac:dyDescent="0.25">
      <c r="A22" s="25">
        <v>898</v>
      </c>
      <c r="B22" s="25">
        <v>1</v>
      </c>
      <c r="C22" s="27" t="s">
        <v>155</v>
      </c>
      <c r="D22" s="26" t="s">
        <v>156</v>
      </c>
      <c r="E22" s="26" t="s">
        <v>142</v>
      </c>
    </row>
    <row r="23" spans="1:5" x14ac:dyDescent="0.25">
      <c r="A23" s="25">
        <v>899</v>
      </c>
      <c r="B23" s="25">
        <v>1</v>
      </c>
      <c r="C23" s="27" t="s">
        <v>157</v>
      </c>
      <c r="D23" s="26" t="s">
        <v>156</v>
      </c>
      <c r="E23" s="26" t="s">
        <v>134</v>
      </c>
    </row>
    <row r="24" spans="1:5" x14ac:dyDescent="0.25">
      <c r="A24" s="25">
        <v>899</v>
      </c>
      <c r="B24" s="25">
        <v>2</v>
      </c>
      <c r="C24" s="27" t="s">
        <v>158</v>
      </c>
      <c r="D24" s="26" t="s">
        <v>133</v>
      </c>
      <c r="E24" s="26" t="s">
        <v>134</v>
      </c>
    </row>
    <row r="25" spans="1:5" ht="30" x14ac:dyDescent="0.25">
      <c r="A25" s="25">
        <v>914</v>
      </c>
      <c r="B25" s="25">
        <v>1</v>
      </c>
      <c r="C25" s="27" t="s">
        <v>159</v>
      </c>
      <c r="D25" s="26" t="s">
        <v>133</v>
      </c>
      <c r="E25" s="26" t="s">
        <v>134</v>
      </c>
    </row>
    <row r="26" spans="1:5" ht="75" x14ac:dyDescent="0.25">
      <c r="A26" s="25">
        <v>920</v>
      </c>
      <c r="B26" s="25">
        <v>1</v>
      </c>
      <c r="C26" s="27" t="s">
        <v>160</v>
      </c>
      <c r="D26" s="26" t="s">
        <v>133</v>
      </c>
      <c r="E26" s="26" t="s">
        <v>134</v>
      </c>
    </row>
    <row r="27" spans="1:5" ht="30" x14ac:dyDescent="0.25">
      <c r="A27" s="25">
        <v>920</v>
      </c>
      <c r="B27" s="25">
        <v>2</v>
      </c>
      <c r="C27" s="27" t="s">
        <v>161</v>
      </c>
      <c r="D27" s="26" t="s">
        <v>133</v>
      </c>
      <c r="E27" s="26" t="s">
        <v>134</v>
      </c>
    </row>
    <row r="28" spans="1:5" ht="45" x14ac:dyDescent="0.25">
      <c r="A28" s="25">
        <v>932</v>
      </c>
      <c r="B28" s="25">
        <v>1</v>
      </c>
      <c r="C28" s="27" t="s">
        <v>162</v>
      </c>
      <c r="D28" s="26" t="s">
        <v>133</v>
      </c>
      <c r="E28" s="26" t="s">
        <v>134</v>
      </c>
    </row>
    <row r="29" spans="1:5" ht="60" x14ac:dyDescent="0.25">
      <c r="A29" s="25">
        <v>932</v>
      </c>
      <c r="B29" s="25">
        <v>2</v>
      </c>
      <c r="C29" s="27" t="s">
        <v>163</v>
      </c>
      <c r="D29" s="26" t="s">
        <v>133</v>
      </c>
      <c r="E29" s="26" t="s">
        <v>134</v>
      </c>
    </row>
    <row r="30" spans="1:5" ht="60" x14ac:dyDescent="0.25">
      <c r="A30" s="25">
        <v>932</v>
      </c>
      <c r="B30" s="25">
        <v>3</v>
      </c>
      <c r="C30" s="27" t="s">
        <v>164</v>
      </c>
      <c r="D30" s="26" t="s">
        <v>133</v>
      </c>
      <c r="E30" s="26" t="s">
        <v>134</v>
      </c>
    </row>
    <row r="31" spans="1:5" ht="45" x14ac:dyDescent="0.25">
      <c r="A31" s="25">
        <v>932</v>
      </c>
      <c r="B31" s="25">
        <v>4</v>
      </c>
      <c r="C31" s="27" t="s">
        <v>165</v>
      </c>
      <c r="D31" s="26" t="s">
        <v>133</v>
      </c>
      <c r="E31" s="26" t="s">
        <v>134</v>
      </c>
    </row>
    <row r="32" spans="1:5" ht="30" x14ac:dyDescent="0.25">
      <c r="A32" s="25">
        <v>932</v>
      </c>
      <c r="B32" s="25">
        <v>5</v>
      </c>
      <c r="C32" s="27" t="s">
        <v>166</v>
      </c>
      <c r="D32" s="26" t="s">
        <v>133</v>
      </c>
      <c r="E32" s="26" t="s">
        <v>134</v>
      </c>
    </row>
    <row r="33" spans="1:5" ht="45" x14ac:dyDescent="0.25">
      <c r="A33" s="25">
        <v>933</v>
      </c>
      <c r="B33" s="25">
        <v>1</v>
      </c>
      <c r="C33" s="27" t="s">
        <v>167</v>
      </c>
      <c r="D33" s="26" t="s">
        <v>133</v>
      </c>
      <c r="E33" s="26" t="s">
        <v>134</v>
      </c>
    </row>
    <row r="34" spans="1:5" ht="45" x14ac:dyDescent="0.25">
      <c r="A34" s="25">
        <v>933</v>
      </c>
      <c r="B34" s="25">
        <v>2</v>
      </c>
      <c r="C34" s="27" t="s">
        <v>168</v>
      </c>
      <c r="D34" s="26" t="s">
        <v>133</v>
      </c>
      <c r="E34" s="26" t="s">
        <v>134</v>
      </c>
    </row>
    <row r="35" spans="1:5" ht="45" x14ac:dyDescent="0.25">
      <c r="A35" s="25">
        <v>938</v>
      </c>
      <c r="B35" s="25">
        <v>1</v>
      </c>
      <c r="C35" s="27" t="s">
        <v>169</v>
      </c>
      <c r="D35" s="26" t="s">
        <v>133</v>
      </c>
      <c r="E35" s="26" t="s">
        <v>134</v>
      </c>
    </row>
    <row r="36" spans="1:5" ht="30" x14ac:dyDescent="0.25">
      <c r="A36" s="25">
        <v>938</v>
      </c>
      <c r="B36" s="25">
        <v>2</v>
      </c>
      <c r="C36" s="27" t="s">
        <v>170</v>
      </c>
      <c r="D36" s="26" t="s">
        <v>133</v>
      </c>
      <c r="E36" s="26" t="s">
        <v>142</v>
      </c>
    </row>
    <row r="37" spans="1:5" x14ac:dyDescent="0.25">
      <c r="A37" s="25">
        <v>938</v>
      </c>
      <c r="B37" s="25">
        <v>3</v>
      </c>
      <c r="C37" s="27" t="s">
        <v>171</v>
      </c>
      <c r="D37" s="26" t="s">
        <v>133</v>
      </c>
      <c r="E37" s="26" t="s">
        <v>134</v>
      </c>
    </row>
    <row r="38" spans="1:5" x14ac:dyDescent="0.25">
      <c r="A38" s="25">
        <v>942</v>
      </c>
      <c r="B38" s="25">
        <v>1</v>
      </c>
      <c r="C38" s="27" t="s">
        <v>172</v>
      </c>
      <c r="D38" s="26" t="s">
        <v>133</v>
      </c>
      <c r="E38" s="26" t="s">
        <v>134</v>
      </c>
    </row>
    <row r="39" spans="1:5" ht="30" x14ac:dyDescent="0.25">
      <c r="A39" s="25">
        <v>942</v>
      </c>
      <c r="B39" s="25">
        <v>2</v>
      </c>
      <c r="C39" s="27" t="s">
        <v>173</v>
      </c>
      <c r="D39" s="26" t="s">
        <v>133</v>
      </c>
      <c r="E39" s="26" t="s">
        <v>134</v>
      </c>
    </row>
    <row r="40" spans="1:5" x14ac:dyDescent="0.25">
      <c r="A40" s="25">
        <v>945</v>
      </c>
      <c r="B40" s="25">
        <v>1</v>
      </c>
      <c r="C40" s="27" t="s">
        <v>174</v>
      </c>
      <c r="D40" s="26" t="s">
        <v>133</v>
      </c>
      <c r="E40" s="26" t="s">
        <v>134</v>
      </c>
    </row>
    <row r="41" spans="1:5" x14ac:dyDescent="0.25">
      <c r="A41" s="25">
        <v>945</v>
      </c>
      <c r="B41" s="25">
        <v>2</v>
      </c>
      <c r="C41" s="27" t="s">
        <v>175</v>
      </c>
      <c r="D41" s="26" t="s">
        <v>133</v>
      </c>
      <c r="E41" s="26" t="s">
        <v>134</v>
      </c>
    </row>
    <row r="42" spans="1:5" x14ac:dyDescent="0.25">
      <c r="A42" s="25">
        <v>946</v>
      </c>
      <c r="B42" s="25">
        <v>1</v>
      </c>
      <c r="C42" s="27" t="s">
        <v>176</v>
      </c>
      <c r="D42" s="26" t="s">
        <v>133</v>
      </c>
      <c r="E42" s="26" t="s">
        <v>134</v>
      </c>
    </row>
    <row r="43" spans="1:5" x14ac:dyDescent="0.25">
      <c r="A43" s="25">
        <v>946</v>
      </c>
      <c r="B43" s="25">
        <v>2</v>
      </c>
      <c r="C43" s="27" t="s">
        <v>177</v>
      </c>
      <c r="D43" s="26" t="s">
        <v>133</v>
      </c>
      <c r="E43" s="26" t="s">
        <v>134</v>
      </c>
    </row>
    <row r="44" spans="1:5" ht="45" x14ac:dyDescent="0.25">
      <c r="A44" s="25">
        <v>951</v>
      </c>
      <c r="B44" s="25">
        <v>1</v>
      </c>
      <c r="C44" s="27" t="s">
        <v>178</v>
      </c>
      <c r="D44" s="26" t="s">
        <v>133</v>
      </c>
      <c r="E44" s="26" t="s">
        <v>134</v>
      </c>
    </row>
    <row r="45" spans="1:5" x14ac:dyDescent="0.25">
      <c r="A45" s="25">
        <v>951</v>
      </c>
      <c r="B45" s="25">
        <v>2</v>
      </c>
      <c r="C45" s="27" t="s">
        <v>179</v>
      </c>
      <c r="D45" s="26" t="s">
        <v>133</v>
      </c>
      <c r="E45" s="26" t="s">
        <v>134</v>
      </c>
    </row>
    <row r="46" spans="1:5" ht="60" x14ac:dyDescent="0.25">
      <c r="A46" s="25">
        <v>953</v>
      </c>
      <c r="B46" s="25">
        <v>1</v>
      </c>
      <c r="C46" s="27" t="s">
        <v>180</v>
      </c>
      <c r="D46" s="26" t="s">
        <v>133</v>
      </c>
      <c r="E46" s="26" t="s">
        <v>134</v>
      </c>
    </row>
    <row r="47" spans="1:5" x14ac:dyDescent="0.25">
      <c r="A47" s="25">
        <v>954</v>
      </c>
      <c r="B47" s="25">
        <v>1</v>
      </c>
      <c r="C47" s="27" t="s">
        <v>181</v>
      </c>
      <c r="D47" s="26" t="s">
        <v>133</v>
      </c>
      <c r="E47" s="26" t="s">
        <v>134</v>
      </c>
    </row>
    <row r="48" spans="1:5" x14ac:dyDescent="0.25">
      <c r="A48" s="25">
        <v>954</v>
      </c>
      <c r="B48" s="25">
        <v>2</v>
      </c>
      <c r="C48" s="27" t="s">
        <v>182</v>
      </c>
      <c r="D48" s="26" t="s">
        <v>133</v>
      </c>
      <c r="E48" s="26" t="s">
        <v>134</v>
      </c>
    </row>
    <row r="49" spans="1:5" ht="30" x14ac:dyDescent="0.25">
      <c r="A49" s="25">
        <v>955</v>
      </c>
      <c r="B49" s="25">
        <v>1</v>
      </c>
      <c r="C49" s="27" t="s">
        <v>183</v>
      </c>
      <c r="D49" s="26" t="s">
        <v>133</v>
      </c>
      <c r="E49" s="26" t="s">
        <v>134</v>
      </c>
    </row>
    <row r="50" spans="1:5" x14ac:dyDescent="0.25">
      <c r="A50" s="25">
        <v>955</v>
      </c>
      <c r="B50" s="25">
        <v>2</v>
      </c>
      <c r="C50" s="27" t="s">
        <v>184</v>
      </c>
      <c r="D50" s="26" t="s">
        <v>133</v>
      </c>
      <c r="E50" s="26" t="s">
        <v>134</v>
      </c>
    </row>
    <row r="51" spans="1:5" x14ac:dyDescent="0.25">
      <c r="A51" s="25">
        <v>956</v>
      </c>
      <c r="B51" s="25">
        <v>1</v>
      </c>
      <c r="C51" s="27" t="s">
        <v>185</v>
      </c>
      <c r="D51" s="26" t="s">
        <v>133</v>
      </c>
      <c r="E51" s="26" t="s">
        <v>134</v>
      </c>
    </row>
    <row r="52" spans="1:5" ht="60" x14ac:dyDescent="0.25">
      <c r="A52" s="25">
        <v>964</v>
      </c>
      <c r="B52" s="25">
        <v>1</v>
      </c>
      <c r="C52" s="27" t="s">
        <v>186</v>
      </c>
      <c r="D52" s="26" t="s">
        <v>133</v>
      </c>
      <c r="E52" s="26" t="s">
        <v>134</v>
      </c>
    </row>
    <row r="53" spans="1:5" x14ac:dyDescent="0.25">
      <c r="A53" s="25">
        <v>964</v>
      </c>
      <c r="B53" s="25">
        <v>2</v>
      </c>
      <c r="C53" s="27" t="s">
        <v>179</v>
      </c>
      <c r="D53" s="26" t="s">
        <v>133</v>
      </c>
      <c r="E53" s="26" t="s">
        <v>134</v>
      </c>
    </row>
    <row r="54" spans="1:5" ht="90" x14ac:dyDescent="0.25">
      <c r="A54" s="25">
        <v>966</v>
      </c>
      <c r="B54" s="25">
        <v>1</v>
      </c>
      <c r="C54" s="27" t="s">
        <v>187</v>
      </c>
      <c r="D54" s="26" t="s">
        <v>133</v>
      </c>
      <c r="E54" s="26" t="s">
        <v>134</v>
      </c>
    </row>
    <row r="55" spans="1:5" x14ac:dyDescent="0.25">
      <c r="A55" s="25">
        <v>968</v>
      </c>
      <c r="B55" s="25">
        <v>1</v>
      </c>
      <c r="C55" s="27" t="s">
        <v>188</v>
      </c>
      <c r="D55" s="26" t="s">
        <v>133</v>
      </c>
      <c r="E55" s="26" t="s">
        <v>134</v>
      </c>
    </row>
    <row r="56" spans="1:5" x14ac:dyDescent="0.25">
      <c r="A56" s="25">
        <v>968</v>
      </c>
      <c r="B56" s="25">
        <v>2</v>
      </c>
      <c r="C56" s="27" t="s">
        <v>175</v>
      </c>
      <c r="D56" s="26" t="s">
        <v>133</v>
      </c>
      <c r="E56" s="26" t="s">
        <v>134</v>
      </c>
    </row>
    <row r="57" spans="1:5" x14ac:dyDescent="0.25">
      <c r="A57" s="25">
        <v>969</v>
      </c>
      <c r="B57" s="25">
        <v>1</v>
      </c>
      <c r="C57" s="27" t="s">
        <v>185</v>
      </c>
      <c r="D57" s="26" t="s">
        <v>133</v>
      </c>
      <c r="E57" s="26" t="s">
        <v>134</v>
      </c>
    </row>
    <row r="58" spans="1:5" ht="30" x14ac:dyDescent="0.25">
      <c r="A58" s="25">
        <v>972</v>
      </c>
      <c r="B58" s="25">
        <v>1</v>
      </c>
      <c r="C58" s="27" t="s">
        <v>189</v>
      </c>
      <c r="D58" s="26" t="s">
        <v>133</v>
      </c>
      <c r="E58" s="26" t="s">
        <v>134</v>
      </c>
    </row>
    <row r="59" spans="1:5" ht="60" x14ac:dyDescent="0.25">
      <c r="A59" s="25">
        <v>972</v>
      </c>
      <c r="B59" s="25">
        <v>2</v>
      </c>
      <c r="C59" s="27" t="s">
        <v>190</v>
      </c>
      <c r="D59" s="26" t="s">
        <v>133</v>
      </c>
      <c r="E59" s="26" t="s">
        <v>134</v>
      </c>
    </row>
    <row r="60" spans="1:5" ht="45" x14ac:dyDescent="0.25">
      <c r="A60" s="25">
        <v>973</v>
      </c>
      <c r="B60" s="25">
        <v>1</v>
      </c>
      <c r="C60" s="27" t="s">
        <v>191</v>
      </c>
      <c r="D60" s="26" t="s">
        <v>133</v>
      </c>
      <c r="E60" s="26" t="s">
        <v>134</v>
      </c>
    </row>
    <row r="61" spans="1:5" ht="30" x14ac:dyDescent="0.25">
      <c r="A61" s="25">
        <v>974</v>
      </c>
      <c r="B61" s="25">
        <v>1</v>
      </c>
      <c r="C61" s="27" t="s">
        <v>192</v>
      </c>
      <c r="D61" s="26" t="s">
        <v>156</v>
      </c>
      <c r="E61" s="26" t="s">
        <v>134</v>
      </c>
    </row>
    <row r="62" spans="1:5" ht="30" x14ac:dyDescent="0.25">
      <c r="A62" s="25">
        <v>974</v>
      </c>
      <c r="B62" s="25">
        <v>2</v>
      </c>
      <c r="C62" s="27" t="s">
        <v>193</v>
      </c>
      <c r="D62" s="26" t="s">
        <v>133</v>
      </c>
      <c r="E62" s="26" t="s">
        <v>134</v>
      </c>
    </row>
    <row r="63" spans="1:5" ht="45" x14ac:dyDescent="0.25">
      <c r="A63" s="25">
        <v>975</v>
      </c>
      <c r="B63" s="25">
        <v>1</v>
      </c>
      <c r="C63" s="27" t="s">
        <v>194</v>
      </c>
      <c r="D63" s="26" t="s">
        <v>133</v>
      </c>
      <c r="E63" s="26" t="s">
        <v>142</v>
      </c>
    </row>
    <row r="64" spans="1:5" ht="75" x14ac:dyDescent="0.25">
      <c r="A64" s="25">
        <v>976</v>
      </c>
      <c r="B64" s="25">
        <v>2</v>
      </c>
      <c r="C64" s="27" t="s">
        <v>195</v>
      </c>
      <c r="D64" s="26" t="s">
        <v>133</v>
      </c>
      <c r="E64" s="26" t="s">
        <v>134</v>
      </c>
    </row>
    <row r="65" spans="1:5" ht="45" x14ac:dyDescent="0.25">
      <c r="A65" s="25">
        <v>976</v>
      </c>
      <c r="B65" s="25">
        <v>1</v>
      </c>
      <c r="C65" s="27" t="s">
        <v>196</v>
      </c>
      <c r="D65" s="26" t="s">
        <v>133</v>
      </c>
      <c r="E65" s="26" t="s">
        <v>134</v>
      </c>
    </row>
    <row r="66" spans="1:5" ht="30" x14ac:dyDescent="0.25">
      <c r="A66" s="25">
        <v>977</v>
      </c>
      <c r="B66" s="25">
        <v>1</v>
      </c>
      <c r="C66" s="27" t="s">
        <v>197</v>
      </c>
      <c r="D66" s="26" t="s">
        <v>133</v>
      </c>
      <c r="E66" s="26" t="s">
        <v>142</v>
      </c>
    </row>
    <row r="67" spans="1:5" x14ac:dyDescent="0.25">
      <c r="A67" s="25">
        <v>977</v>
      </c>
      <c r="B67" s="25">
        <v>2</v>
      </c>
      <c r="C67" s="27" t="s">
        <v>198</v>
      </c>
      <c r="D67" s="26" t="s">
        <v>133</v>
      </c>
      <c r="E67" s="26" t="s">
        <v>142</v>
      </c>
    </row>
    <row r="68" spans="1:5" ht="30" x14ac:dyDescent="0.25">
      <c r="A68" s="25">
        <v>982</v>
      </c>
      <c r="B68" s="25">
        <v>1</v>
      </c>
      <c r="C68" s="27" t="s">
        <v>199</v>
      </c>
      <c r="D68" s="26" t="s">
        <v>133</v>
      </c>
      <c r="E68" s="26" t="s">
        <v>134</v>
      </c>
    </row>
    <row r="69" spans="1:5" ht="45" x14ac:dyDescent="0.25">
      <c r="A69" s="25">
        <v>983</v>
      </c>
      <c r="B69" s="25">
        <v>1</v>
      </c>
      <c r="C69" s="27" t="s">
        <v>152</v>
      </c>
      <c r="D69" s="26" t="s">
        <v>133</v>
      </c>
      <c r="E69" s="26" t="s">
        <v>134</v>
      </c>
    </row>
    <row r="70" spans="1:5" ht="30" x14ac:dyDescent="0.25">
      <c r="A70" s="25">
        <v>985</v>
      </c>
      <c r="B70" s="25">
        <v>1</v>
      </c>
      <c r="C70" s="27" t="s">
        <v>200</v>
      </c>
      <c r="D70" s="26" t="s">
        <v>133</v>
      </c>
      <c r="E70" s="26" t="s">
        <v>134</v>
      </c>
    </row>
    <row r="71" spans="1:5" ht="45" x14ac:dyDescent="0.25">
      <c r="A71" s="25">
        <v>985</v>
      </c>
      <c r="B71" s="25">
        <v>2</v>
      </c>
      <c r="C71" s="27" t="s">
        <v>201</v>
      </c>
      <c r="D71" s="26" t="s">
        <v>133</v>
      </c>
      <c r="E71" s="26" t="s">
        <v>134</v>
      </c>
    </row>
    <row r="72" spans="1:5" ht="45" x14ac:dyDescent="0.25">
      <c r="A72" s="25">
        <v>985</v>
      </c>
      <c r="B72" s="25">
        <v>3</v>
      </c>
      <c r="C72" s="27" t="s">
        <v>202</v>
      </c>
      <c r="D72" s="26" t="s">
        <v>133</v>
      </c>
      <c r="E72" s="26" t="s">
        <v>134</v>
      </c>
    </row>
    <row r="73" spans="1:5" ht="45" x14ac:dyDescent="0.25">
      <c r="A73" s="25">
        <v>985</v>
      </c>
      <c r="B73" s="25">
        <v>4</v>
      </c>
      <c r="C73" s="27" t="s">
        <v>203</v>
      </c>
      <c r="D73" s="26" t="s">
        <v>133</v>
      </c>
      <c r="E73" s="26" t="s">
        <v>134</v>
      </c>
    </row>
    <row r="74" spans="1:5" ht="30" x14ac:dyDescent="0.25">
      <c r="A74" s="25">
        <v>985</v>
      </c>
      <c r="B74" s="25">
        <v>5</v>
      </c>
      <c r="C74" s="27" t="s">
        <v>204</v>
      </c>
      <c r="D74" s="26" t="s">
        <v>133</v>
      </c>
      <c r="E74" s="26" t="s">
        <v>134</v>
      </c>
    </row>
    <row r="75" spans="1:5" x14ac:dyDescent="0.25">
      <c r="A75" s="25">
        <v>985</v>
      </c>
      <c r="B75" s="25">
        <v>6</v>
      </c>
      <c r="C75" s="27" t="s">
        <v>205</v>
      </c>
      <c r="D75" s="26" t="s">
        <v>133</v>
      </c>
      <c r="E75" s="26" t="s">
        <v>134</v>
      </c>
    </row>
    <row r="76" spans="1:5" x14ac:dyDescent="0.25">
      <c r="A76" s="25">
        <v>986</v>
      </c>
      <c r="B76" s="25">
        <v>2</v>
      </c>
      <c r="C76" s="27" t="s">
        <v>206</v>
      </c>
      <c r="D76" s="26" t="s">
        <v>133</v>
      </c>
      <c r="E76" s="26" t="s">
        <v>134</v>
      </c>
    </row>
    <row r="77" spans="1:5" ht="30" x14ac:dyDescent="0.25">
      <c r="A77" s="25">
        <v>986</v>
      </c>
      <c r="B77" s="25">
        <v>1</v>
      </c>
      <c r="C77" s="27" t="s">
        <v>207</v>
      </c>
      <c r="D77" s="26" t="s">
        <v>133</v>
      </c>
      <c r="E77" s="26" t="s">
        <v>134</v>
      </c>
    </row>
    <row r="78" spans="1:5" ht="45" x14ac:dyDescent="0.25">
      <c r="A78" s="25">
        <v>987</v>
      </c>
      <c r="B78" s="25">
        <v>1</v>
      </c>
      <c r="C78" s="27" t="s">
        <v>208</v>
      </c>
      <c r="D78" s="26" t="s">
        <v>133</v>
      </c>
      <c r="E78" s="26" t="s">
        <v>134</v>
      </c>
    </row>
    <row r="79" spans="1:5" ht="30" x14ac:dyDescent="0.25">
      <c r="A79" s="25">
        <v>987</v>
      </c>
      <c r="B79" s="25">
        <v>2</v>
      </c>
      <c r="C79" s="27" t="s">
        <v>209</v>
      </c>
      <c r="D79" s="26" t="s">
        <v>133</v>
      </c>
      <c r="E79" s="26" t="s">
        <v>134</v>
      </c>
    </row>
    <row r="80" spans="1:5" x14ac:dyDescent="0.25">
      <c r="A80" s="25">
        <v>988</v>
      </c>
      <c r="B80" s="25">
        <v>1</v>
      </c>
      <c r="C80" s="27" t="s">
        <v>210</v>
      </c>
      <c r="D80" s="26" t="s">
        <v>133</v>
      </c>
      <c r="E80" s="26" t="s">
        <v>142</v>
      </c>
    </row>
    <row r="81" spans="1:5" x14ac:dyDescent="0.25">
      <c r="A81" s="25">
        <v>993</v>
      </c>
      <c r="B81" s="25">
        <v>1</v>
      </c>
      <c r="C81" s="27" t="s">
        <v>211</v>
      </c>
      <c r="D81" s="26" t="s">
        <v>133</v>
      </c>
      <c r="E81" s="26" t="s">
        <v>134</v>
      </c>
    </row>
    <row r="82" spans="1:5" x14ac:dyDescent="0.25">
      <c r="A82" s="25">
        <v>993</v>
      </c>
      <c r="B82" s="25">
        <v>2</v>
      </c>
      <c r="C82" s="27" t="s">
        <v>212</v>
      </c>
      <c r="D82" s="26" t="s">
        <v>133</v>
      </c>
      <c r="E82" s="26" t="s">
        <v>134</v>
      </c>
    </row>
    <row r="83" spans="1:5" x14ac:dyDescent="0.25">
      <c r="A83" s="25">
        <v>993</v>
      </c>
      <c r="B83" s="25">
        <v>3</v>
      </c>
      <c r="C83" s="27" t="s">
        <v>213</v>
      </c>
      <c r="D83" s="26" t="s">
        <v>156</v>
      </c>
      <c r="E83" s="26" t="s">
        <v>134</v>
      </c>
    </row>
    <row r="84" spans="1:5" x14ac:dyDescent="0.25">
      <c r="A84" s="25">
        <v>993</v>
      </c>
      <c r="B84" s="25">
        <v>4</v>
      </c>
      <c r="C84" s="27" t="s">
        <v>214</v>
      </c>
      <c r="D84" s="26" t="s">
        <v>133</v>
      </c>
      <c r="E84" s="26" t="s">
        <v>134</v>
      </c>
    </row>
    <row r="85" spans="1:5" ht="30" x14ac:dyDescent="0.25">
      <c r="A85" s="25">
        <v>994</v>
      </c>
      <c r="B85" s="25">
        <v>1</v>
      </c>
      <c r="C85" s="27" t="s">
        <v>215</v>
      </c>
      <c r="D85" s="26" t="s">
        <v>156</v>
      </c>
      <c r="E85" s="26" t="s">
        <v>134</v>
      </c>
    </row>
    <row r="86" spans="1:5" ht="30" x14ac:dyDescent="0.25">
      <c r="A86" s="25">
        <v>994</v>
      </c>
      <c r="B86" s="25">
        <v>2</v>
      </c>
      <c r="C86" s="27" t="s">
        <v>216</v>
      </c>
      <c r="D86" s="26" t="s">
        <v>133</v>
      </c>
      <c r="E86" s="26" t="s">
        <v>134</v>
      </c>
    </row>
    <row r="87" spans="1:5" ht="30" x14ac:dyDescent="0.25">
      <c r="A87" s="25">
        <v>994</v>
      </c>
      <c r="B87" s="25">
        <v>3</v>
      </c>
      <c r="C87" s="27" t="s">
        <v>217</v>
      </c>
      <c r="D87" s="26" t="s">
        <v>133</v>
      </c>
      <c r="E87" s="26" t="s">
        <v>134</v>
      </c>
    </row>
    <row r="88" spans="1:5" ht="30" x14ac:dyDescent="0.25">
      <c r="A88" s="25">
        <v>994</v>
      </c>
      <c r="B88" s="25">
        <v>4</v>
      </c>
      <c r="C88" s="27" t="s">
        <v>218</v>
      </c>
      <c r="D88" s="26" t="s">
        <v>133</v>
      </c>
      <c r="E88" s="26" t="s">
        <v>134</v>
      </c>
    </row>
    <row r="89" spans="1:5" ht="30" x14ac:dyDescent="0.25">
      <c r="A89" s="25">
        <v>995</v>
      </c>
      <c r="B89" s="25">
        <v>1</v>
      </c>
      <c r="C89" s="27" t="s">
        <v>219</v>
      </c>
      <c r="D89" s="26" t="s">
        <v>133</v>
      </c>
      <c r="E89" s="26" t="s">
        <v>134</v>
      </c>
    </row>
    <row r="90" spans="1:5" x14ac:dyDescent="0.25">
      <c r="A90" s="25">
        <v>995</v>
      </c>
      <c r="B90" s="25">
        <v>2</v>
      </c>
      <c r="C90" s="27" t="s">
        <v>220</v>
      </c>
      <c r="D90" s="26" t="s">
        <v>133</v>
      </c>
      <c r="E90" s="26" t="s">
        <v>134</v>
      </c>
    </row>
    <row r="91" spans="1:5" ht="30" x14ac:dyDescent="0.25">
      <c r="A91" s="25">
        <v>995</v>
      </c>
      <c r="B91" s="25">
        <v>3</v>
      </c>
      <c r="C91" s="27" t="s">
        <v>221</v>
      </c>
      <c r="D91" s="26" t="s">
        <v>133</v>
      </c>
      <c r="E91" s="26" t="s">
        <v>134</v>
      </c>
    </row>
    <row r="92" spans="1:5" ht="45" x14ac:dyDescent="0.25">
      <c r="A92" s="25">
        <v>996</v>
      </c>
      <c r="B92" s="25">
        <v>1</v>
      </c>
      <c r="C92" s="27" t="s">
        <v>222</v>
      </c>
      <c r="D92" s="26" t="s">
        <v>133</v>
      </c>
      <c r="E92" s="26" t="s">
        <v>134</v>
      </c>
    </row>
    <row r="93" spans="1:5" ht="45" x14ac:dyDescent="0.25">
      <c r="A93" s="25">
        <v>997</v>
      </c>
      <c r="B93" s="25">
        <v>1</v>
      </c>
      <c r="C93" s="27" t="s">
        <v>223</v>
      </c>
      <c r="D93" s="26" t="s">
        <v>133</v>
      </c>
      <c r="E93" s="26" t="s">
        <v>134</v>
      </c>
    </row>
    <row r="94" spans="1:5" x14ac:dyDescent="0.25">
      <c r="A94" s="25">
        <v>997</v>
      </c>
      <c r="B94" s="25">
        <v>2</v>
      </c>
      <c r="C94" s="27" t="s">
        <v>224</v>
      </c>
      <c r="D94" s="26" t="s">
        <v>133</v>
      </c>
      <c r="E94" s="26" t="s">
        <v>134</v>
      </c>
    </row>
    <row r="95" spans="1:5" ht="30" x14ac:dyDescent="0.25">
      <c r="A95" s="25">
        <v>997</v>
      </c>
      <c r="B95" s="25">
        <v>3</v>
      </c>
      <c r="C95" s="27" t="s">
        <v>225</v>
      </c>
      <c r="D95" s="26" t="s">
        <v>133</v>
      </c>
      <c r="E95" s="26" t="s">
        <v>134</v>
      </c>
    </row>
    <row r="96" spans="1:5" x14ac:dyDescent="0.25">
      <c r="A96" s="25">
        <v>998</v>
      </c>
      <c r="B96" s="25">
        <v>1</v>
      </c>
      <c r="C96" s="27" t="s">
        <v>226</v>
      </c>
      <c r="D96" s="26" t="s">
        <v>133</v>
      </c>
      <c r="E96" s="26" t="s">
        <v>134</v>
      </c>
    </row>
    <row r="97" spans="1:6" x14ac:dyDescent="0.25">
      <c r="A97" s="25">
        <v>998</v>
      </c>
      <c r="B97" s="25">
        <v>1</v>
      </c>
      <c r="C97" s="27" t="s">
        <v>227</v>
      </c>
      <c r="D97" s="26" t="s">
        <v>133</v>
      </c>
      <c r="E97" s="26" t="s">
        <v>134</v>
      </c>
    </row>
    <row r="99" spans="1:6" ht="30" x14ac:dyDescent="0.25">
      <c r="C99" s="28" t="s">
        <v>228</v>
      </c>
      <c r="E99" s="31" t="s">
        <v>243</v>
      </c>
    </row>
    <row r="100" spans="1:6" x14ac:dyDescent="0.25">
      <c r="C100">
        <f>COUNTA(C2:C97)</f>
        <v>96</v>
      </c>
      <c r="E100">
        <f>COUNTIF(E2:E97,"A")</f>
        <v>11</v>
      </c>
      <c r="F100" s="17">
        <f>E100/C100</f>
        <v>0.11458333333333333</v>
      </c>
    </row>
    <row r="101" spans="1:6" x14ac:dyDescent="0.25">
      <c r="E101">
        <f>COUNTIF(E2:E97,"M")</f>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CF182-6C70-4AF2-B775-5BA47425C96C}">
  <dimension ref="A2:X67"/>
  <sheetViews>
    <sheetView workbookViewId="0">
      <pane xSplit="5" ySplit="5" topLeftCell="H45" activePane="bottomRight" state="frozen"/>
      <selection pane="topRight" activeCell="F1" sqref="F1"/>
      <selection pane="bottomLeft" activeCell="A6" sqref="A6"/>
      <selection pane="bottomRight" activeCell="K48" sqref="K48"/>
    </sheetView>
  </sheetViews>
  <sheetFormatPr baseColWidth="10" defaultColWidth="9.140625" defaultRowHeight="12.75" x14ac:dyDescent="0.25"/>
  <cols>
    <col min="1" max="2" width="5.85546875" style="46" customWidth="1"/>
    <col min="3" max="3" width="22.42578125" style="46" customWidth="1"/>
    <col min="4" max="5" width="7.28515625" style="46" customWidth="1"/>
    <col min="6" max="6" width="67.140625" style="48" customWidth="1"/>
    <col min="7" max="7" width="10.28515625" style="46" customWidth="1"/>
    <col min="8" max="8" width="6.85546875" style="46" customWidth="1"/>
    <col min="9" max="9" width="5.85546875" style="46" customWidth="1"/>
    <col min="10" max="10" width="10.140625" style="46" customWidth="1"/>
    <col min="11" max="11" width="10" style="46" customWidth="1"/>
    <col min="12" max="12" width="5.140625" style="46" customWidth="1"/>
    <col min="13" max="13" width="5.28515625" style="46" customWidth="1"/>
    <col min="14" max="14" width="6.28515625" style="46" customWidth="1"/>
    <col min="15" max="15" width="6.85546875" style="46" customWidth="1"/>
    <col min="16" max="16" width="5.140625" style="46" customWidth="1"/>
    <col min="17" max="17" width="7.140625" style="46" customWidth="1"/>
    <col min="18" max="18" width="8.42578125" style="46" customWidth="1"/>
    <col min="19" max="19" width="4.5703125" style="46" customWidth="1"/>
    <col min="20" max="20" width="4.7109375" style="46" customWidth="1"/>
    <col min="21" max="21" width="26.140625" style="47" customWidth="1"/>
    <col min="22" max="22" width="6.5703125" style="46" customWidth="1"/>
    <col min="23" max="256" width="9.140625" style="46"/>
    <col min="257" max="258" width="5.85546875" style="46" customWidth="1"/>
    <col min="259" max="259" width="22.42578125" style="46" customWidth="1"/>
    <col min="260" max="261" width="7.28515625" style="46" customWidth="1"/>
    <col min="262" max="262" width="67.140625" style="46" customWidth="1"/>
    <col min="263" max="263" width="10.28515625" style="46" customWidth="1"/>
    <col min="264" max="264" width="6.85546875" style="46" customWidth="1"/>
    <col min="265" max="265" width="5.85546875" style="46" customWidth="1"/>
    <col min="266" max="266" width="10.140625" style="46" customWidth="1"/>
    <col min="267" max="267" width="10" style="46" customWidth="1"/>
    <col min="268" max="268" width="5.140625" style="46" customWidth="1"/>
    <col min="269" max="269" width="5.28515625" style="46" customWidth="1"/>
    <col min="270" max="270" width="6.28515625" style="46" customWidth="1"/>
    <col min="271" max="271" width="6.85546875" style="46" customWidth="1"/>
    <col min="272" max="272" width="5.140625" style="46" customWidth="1"/>
    <col min="273" max="273" width="7.140625" style="46" customWidth="1"/>
    <col min="274" max="274" width="8.42578125" style="46" customWidth="1"/>
    <col min="275" max="275" width="4.5703125" style="46" customWidth="1"/>
    <col min="276" max="276" width="4.7109375" style="46" customWidth="1"/>
    <col min="277" max="277" width="26.140625" style="46" customWidth="1"/>
    <col min="278" max="278" width="6.5703125" style="46" customWidth="1"/>
    <col min="279" max="512" width="9.140625" style="46"/>
    <col min="513" max="514" width="5.85546875" style="46" customWidth="1"/>
    <col min="515" max="515" width="22.42578125" style="46" customWidth="1"/>
    <col min="516" max="517" width="7.28515625" style="46" customWidth="1"/>
    <col min="518" max="518" width="67.140625" style="46" customWidth="1"/>
    <col min="519" max="519" width="10.28515625" style="46" customWidth="1"/>
    <col min="520" max="520" width="6.85546875" style="46" customWidth="1"/>
    <col min="521" max="521" width="5.85546875" style="46" customWidth="1"/>
    <col min="522" max="522" width="10.140625" style="46" customWidth="1"/>
    <col min="523" max="523" width="10" style="46" customWidth="1"/>
    <col min="524" max="524" width="5.140625" style="46" customWidth="1"/>
    <col min="525" max="525" width="5.28515625" style="46" customWidth="1"/>
    <col min="526" max="526" width="6.28515625" style="46" customWidth="1"/>
    <col min="527" max="527" width="6.85546875" style="46" customWidth="1"/>
    <col min="528" max="528" width="5.140625" style="46" customWidth="1"/>
    <col min="529" max="529" width="7.140625" style="46" customWidth="1"/>
    <col min="530" max="530" width="8.42578125" style="46" customWidth="1"/>
    <col min="531" max="531" width="4.5703125" style="46" customWidth="1"/>
    <col min="532" max="532" width="4.7109375" style="46" customWidth="1"/>
    <col min="533" max="533" width="26.140625" style="46" customWidth="1"/>
    <col min="534" max="534" width="6.5703125" style="46" customWidth="1"/>
    <col min="535" max="768" width="9.140625" style="46"/>
    <col min="769" max="770" width="5.85546875" style="46" customWidth="1"/>
    <col min="771" max="771" width="22.42578125" style="46" customWidth="1"/>
    <col min="772" max="773" width="7.28515625" style="46" customWidth="1"/>
    <col min="774" max="774" width="67.140625" style="46" customWidth="1"/>
    <col min="775" max="775" width="10.28515625" style="46" customWidth="1"/>
    <col min="776" max="776" width="6.85546875" style="46" customWidth="1"/>
    <col min="777" max="777" width="5.85546875" style="46" customWidth="1"/>
    <col min="778" max="778" width="10.140625" style="46" customWidth="1"/>
    <col min="779" max="779" width="10" style="46" customWidth="1"/>
    <col min="780" max="780" width="5.140625" style="46" customWidth="1"/>
    <col min="781" max="781" width="5.28515625" style="46" customWidth="1"/>
    <col min="782" max="782" width="6.28515625" style="46" customWidth="1"/>
    <col min="783" max="783" width="6.85546875" style="46" customWidth="1"/>
    <col min="784" max="784" width="5.140625" style="46" customWidth="1"/>
    <col min="785" max="785" width="7.140625" style="46" customWidth="1"/>
    <col min="786" max="786" width="8.42578125" style="46" customWidth="1"/>
    <col min="787" max="787" width="4.5703125" style="46" customWidth="1"/>
    <col min="788" max="788" width="4.7109375" style="46" customWidth="1"/>
    <col min="789" max="789" width="26.140625" style="46" customWidth="1"/>
    <col min="790" max="790" width="6.5703125" style="46" customWidth="1"/>
    <col min="791" max="1024" width="9.140625" style="46"/>
    <col min="1025" max="1026" width="5.85546875" style="46" customWidth="1"/>
    <col min="1027" max="1027" width="22.42578125" style="46" customWidth="1"/>
    <col min="1028" max="1029" width="7.28515625" style="46" customWidth="1"/>
    <col min="1030" max="1030" width="67.140625" style="46" customWidth="1"/>
    <col min="1031" max="1031" width="10.28515625" style="46" customWidth="1"/>
    <col min="1032" max="1032" width="6.85546875" style="46" customWidth="1"/>
    <col min="1033" max="1033" width="5.85546875" style="46" customWidth="1"/>
    <col min="1034" max="1034" width="10.140625" style="46" customWidth="1"/>
    <col min="1035" max="1035" width="10" style="46" customWidth="1"/>
    <col min="1036" max="1036" width="5.140625" style="46" customWidth="1"/>
    <col min="1037" max="1037" width="5.28515625" style="46" customWidth="1"/>
    <col min="1038" max="1038" width="6.28515625" style="46" customWidth="1"/>
    <col min="1039" max="1039" width="6.85546875" style="46" customWidth="1"/>
    <col min="1040" max="1040" width="5.140625" style="46" customWidth="1"/>
    <col min="1041" max="1041" width="7.140625" style="46" customWidth="1"/>
    <col min="1042" max="1042" width="8.42578125" style="46" customWidth="1"/>
    <col min="1043" max="1043" width="4.5703125" style="46" customWidth="1"/>
    <col min="1044" max="1044" width="4.7109375" style="46" customWidth="1"/>
    <col min="1045" max="1045" width="26.140625" style="46" customWidth="1"/>
    <col min="1046" max="1046" width="6.5703125" style="46" customWidth="1"/>
    <col min="1047" max="1280" width="9.140625" style="46"/>
    <col min="1281" max="1282" width="5.85546875" style="46" customWidth="1"/>
    <col min="1283" max="1283" width="22.42578125" style="46" customWidth="1"/>
    <col min="1284" max="1285" width="7.28515625" style="46" customWidth="1"/>
    <col min="1286" max="1286" width="67.140625" style="46" customWidth="1"/>
    <col min="1287" max="1287" width="10.28515625" style="46" customWidth="1"/>
    <col min="1288" max="1288" width="6.85546875" style="46" customWidth="1"/>
    <col min="1289" max="1289" width="5.85546875" style="46" customWidth="1"/>
    <col min="1290" max="1290" width="10.140625" style="46" customWidth="1"/>
    <col min="1291" max="1291" width="10" style="46" customWidth="1"/>
    <col min="1292" max="1292" width="5.140625" style="46" customWidth="1"/>
    <col min="1293" max="1293" width="5.28515625" style="46" customWidth="1"/>
    <col min="1294" max="1294" width="6.28515625" style="46" customWidth="1"/>
    <col min="1295" max="1295" width="6.85546875" style="46" customWidth="1"/>
    <col min="1296" max="1296" width="5.140625" style="46" customWidth="1"/>
    <col min="1297" max="1297" width="7.140625" style="46" customWidth="1"/>
    <col min="1298" max="1298" width="8.42578125" style="46" customWidth="1"/>
    <col min="1299" max="1299" width="4.5703125" style="46" customWidth="1"/>
    <col min="1300" max="1300" width="4.7109375" style="46" customWidth="1"/>
    <col min="1301" max="1301" width="26.140625" style="46" customWidth="1"/>
    <col min="1302" max="1302" width="6.5703125" style="46" customWidth="1"/>
    <col min="1303" max="1536" width="9.140625" style="46"/>
    <col min="1537" max="1538" width="5.85546875" style="46" customWidth="1"/>
    <col min="1539" max="1539" width="22.42578125" style="46" customWidth="1"/>
    <col min="1540" max="1541" width="7.28515625" style="46" customWidth="1"/>
    <col min="1542" max="1542" width="67.140625" style="46" customWidth="1"/>
    <col min="1543" max="1543" width="10.28515625" style="46" customWidth="1"/>
    <col min="1544" max="1544" width="6.85546875" style="46" customWidth="1"/>
    <col min="1545" max="1545" width="5.85546875" style="46" customWidth="1"/>
    <col min="1546" max="1546" width="10.140625" style="46" customWidth="1"/>
    <col min="1547" max="1547" width="10" style="46" customWidth="1"/>
    <col min="1548" max="1548" width="5.140625" style="46" customWidth="1"/>
    <col min="1549" max="1549" width="5.28515625" style="46" customWidth="1"/>
    <col min="1550" max="1550" width="6.28515625" style="46" customWidth="1"/>
    <col min="1551" max="1551" width="6.85546875" style="46" customWidth="1"/>
    <col min="1552" max="1552" width="5.140625" style="46" customWidth="1"/>
    <col min="1553" max="1553" width="7.140625" style="46" customWidth="1"/>
    <col min="1554" max="1554" width="8.42578125" style="46" customWidth="1"/>
    <col min="1555" max="1555" width="4.5703125" style="46" customWidth="1"/>
    <col min="1556" max="1556" width="4.7109375" style="46" customWidth="1"/>
    <col min="1557" max="1557" width="26.140625" style="46" customWidth="1"/>
    <col min="1558" max="1558" width="6.5703125" style="46" customWidth="1"/>
    <col min="1559" max="1792" width="9.140625" style="46"/>
    <col min="1793" max="1794" width="5.85546875" style="46" customWidth="1"/>
    <col min="1795" max="1795" width="22.42578125" style="46" customWidth="1"/>
    <col min="1796" max="1797" width="7.28515625" style="46" customWidth="1"/>
    <col min="1798" max="1798" width="67.140625" style="46" customWidth="1"/>
    <col min="1799" max="1799" width="10.28515625" style="46" customWidth="1"/>
    <col min="1800" max="1800" width="6.85546875" style="46" customWidth="1"/>
    <col min="1801" max="1801" width="5.85546875" style="46" customWidth="1"/>
    <col min="1802" max="1802" width="10.140625" style="46" customWidth="1"/>
    <col min="1803" max="1803" width="10" style="46" customWidth="1"/>
    <col min="1804" max="1804" width="5.140625" style="46" customWidth="1"/>
    <col min="1805" max="1805" width="5.28515625" style="46" customWidth="1"/>
    <col min="1806" max="1806" width="6.28515625" style="46" customWidth="1"/>
    <col min="1807" max="1807" width="6.85546875" style="46" customWidth="1"/>
    <col min="1808" max="1808" width="5.140625" style="46" customWidth="1"/>
    <col min="1809" max="1809" width="7.140625" style="46" customWidth="1"/>
    <col min="1810" max="1810" width="8.42578125" style="46" customWidth="1"/>
    <col min="1811" max="1811" width="4.5703125" style="46" customWidth="1"/>
    <col min="1812" max="1812" width="4.7109375" style="46" customWidth="1"/>
    <col min="1813" max="1813" width="26.140625" style="46" customWidth="1"/>
    <col min="1814" max="1814" width="6.5703125" style="46" customWidth="1"/>
    <col min="1815" max="2048" width="9.140625" style="46"/>
    <col min="2049" max="2050" width="5.85546875" style="46" customWidth="1"/>
    <col min="2051" max="2051" width="22.42578125" style="46" customWidth="1"/>
    <col min="2052" max="2053" width="7.28515625" style="46" customWidth="1"/>
    <col min="2054" max="2054" width="67.140625" style="46" customWidth="1"/>
    <col min="2055" max="2055" width="10.28515625" style="46" customWidth="1"/>
    <col min="2056" max="2056" width="6.85546875" style="46" customWidth="1"/>
    <col min="2057" max="2057" width="5.85546875" style="46" customWidth="1"/>
    <col min="2058" max="2058" width="10.140625" style="46" customWidth="1"/>
    <col min="2059" max="2059" width="10" style="46" customWidth="1"/>
    <col min="2060" max="2060" width="5.140625" style="46" customWidth="1"/>
    <col min="2061" max="2061" width="5.28515625" style="46" customWidth="1"/>
    <col min="2062" max="2062" width="6.28515625" style="46" customWidth="1"/>
    <col min="2063" max="2063" width="6.85546875" style="46" customWidth="1"/>
    <col min="2064" max="2064" width="5.140625" style="46" customWidth="1"/>
    <col min="2065" max="2065" width="7.140625" style="46" customWidth="1"/>
    <col min="2066" max="2066" width="8.42578125" style="46" customWidth="1"/>
    <col min="2067" max="2067" width="4.5703125" style="46" customWidth="1"/>
    <col min="2068" max="2068" width="4.7109375" style="46" customWidth="1"/>
    <col min="2069" max="2069" width="26.140625" style="46" customWidth="1"/>
    <col min="2070" max="2070" width="6.5703125" style="46" customWidth="1"/>
    <col min="2071" max="2304" width="9.140625" style="46"/>
    <col min="2305" max="2306" width="5.85546875" style="46" customWidth="1"/>
    <col min="2307" max="2307" width="22.42578125" style="46" customWidth="1"/>
    <col min="2308" max="2309" width="7.28515625" style="46" customWidth="1"/>
    <col min="2310" max="2310" width="67.140625" style="46" customWidth="1"/>
    <col min="2311" max="2311" width="10.28515625" style="46" customWidth="1"/>
    <col min="2312" max="2312" width="6.85546875" style="46" customWidth="1"/>
    <col min="2313" max="2313" width="5.85546875" style="46" customWidth="1"/>
    <col min="2314" max="2314" width="10.140625" style="46" customWidth="1"/>
    <col min="2315" max="2315" width="10" style="46" customWidth="1"/>
    <col min="2316" max="2316" width="5.140625" style="46" customWidth="1"/>
    <col min="2317" max="2317" width="5.28515625" style="46" customWidth="1"/>
    <col min="2318" max="2318" width="6.28515625" style="46" customWidth="1"/>
    <col min="2319" max="2319" width="6.85546875" style="46" customWidth="1"/>
    <col min="2320" max="2320" width="5.140625" style="46" customWidth="1"/>
    <col min="2321" max="2321" width="7.140625" style="46" customWidth="1"/>
    <col min="2322" max="2322" width="8.42578125" style="46" customWidth="1"/>
    <col min="2323" max="2323" width="4.5703125" style="46" customWidth="1"/>
    <col min="2324" max="2324" width="4.7109375" style="46" customWidth="1"/>
    <col min="2325" max="2325" width="26.140625" style="46" customWidth="1"/>
    <col min="2326" max="2326" width="6.5703125" style="46" customWidth="1"/>
    <col min="2327" max="2560" width="9.140625" style="46"/>
    <col min="2561" max="2562" width="5.85546875" style="46" customWidth="1"/>
    <col min="2563" max="2563" width="22.42578125" style="46" customWidth="1"/>
    <col min="2564" max="2565" width="7.28515625" style="46" customWidth="1"/>
    <col min="2566" max="2566" width="67.140625" style="46" customWidth="1"/>
    <col min="2567" max="2567" width="10.28515625" style="46" customWidth="1"/>
    <col min="2568" max="2568" width="6.85546875" style="46" customWidth="1"/>
    <col min="2569" max="2569" width="5.85546875" style="46" customWidth="1"/>
    <col min="2570" max="2570" width="10.140625" style="46" customWidth="1"/>
    <col min="2571" max="2571" width="10" style="46" customWidth="1"/>
    <col min="2572" max="2572" width="5.140625" style="46" customWidth="1"/>
    <col min="2573" max="2573" width="5.28515625" style="46" customWidth="1"/>
    <col min="2574" max="2574" width="6.28515625" style="46" customWidth="1"/>
    <col min="2575" max="2575" width="6.85546875" style="46" customWidth="1"/>
    <col min="2576" max="2576" width="5.140625" style="46" customWidth="1"/>
    <col min="2577" max="2577" width="7.140625" style="46" customWidth="1"/>
    <col min="2578" max="2578" width="8.42578125" style="46" customWidth="1"/>
    <col min="2579" max="2579" width="4.5703125" style="46" customWidth="1"/>
    <col min="2580" max="2580" width="4.7109375" style="46" customWidth="1"/>
    <col min="2581" max="2581" width="26.140625" style="46" customWidth="1"/>
    <col min="2582" max="2582" width="6.5703125" style="46" customWidth="1"/>
    <col min="2583" max="2816" width="9.140625" style="46"/>
    <col min="2817" max="2818" width="5.85546875" style="46" customWidth="1"/>
    <col min="2819" max="2819" width="22.42578125" style="46" customWidth="1"/>
    <col min="2820" max="2821" width="7.28515625" style="46" customWidth="1"/>
    <col min="2822" max="2822" width="67.140625" style="46" customWidth="1"/>
    <col min="2823" max="2823" width="10.28515625" style="46" customWidth="1"/>
    <col min="2824" max="2824" width="6.85546875" style="46" customWidth="1"/>
    <col min="2825" max="2825" width="5.85546875" style="46" customWidth="1"/>
    <col min="2826" max="2826" width="10.140625" style="46" customWidth="1"/>
    <col min="2827" max="2827" width="10" style="46" customWidth="1"/>
    <col min="2828" max="2828" width="5.140625" style="46" customWidth="1"/>
    <col min="2829" max="2829" width="5.28515625" style="46" customWidth="1"/>
    <col min="2830" max="2830" width="6.28515625" style="46" customWidth="1"/>
    <col min="2831" max="2831" width="6.85546875" style="46" customWidth="1"/>
    <col min="2832" max="2832" width="5.140625" style="46" customWidth="1"/>
    <col min="2833" max="2833" width="7.140625" style="46" customWidth="1"/>
    <col min="2834" max="2834" width="8.42578125" style="46" customWidth="1"/>
    <col min="2835" max="2835" width="4.5703125" style="46" customWidth="1"/>
    <col min="2836" max="2836" width="4.7109375" style="46" customWidth="1"/>
    <col min="2837" max="2837" width="26.140625" style="46" customWidth="1"/>
    <col min="2838" max="2838" width="6.5703125" style="46" customWidth="1"/>
    <col min="2839" max="3072" width="9.140625" style="46"/>
    <col min="3073" max="3074" width="5.85546875" style="46" customWidth="1"/>
    <col min="3075" max="3075" width="22.42578125" style="46" customWidth="1"/>
    <col min="3076" max="3077" width="7.28515625" style="46" customWidth="1"/>
    <col min="3078" max="3078" width="67.140625" style="46" customWidth="1"/>
    <col min="3079" max="3079" width="10.28515625" style="46" customWidth="1"/>
    <col min="3080" max="3080" width="6.85546875" style="46" customWidth="1"/>
    <col min="3081" max="3081" width="5.85546875" style="46" customWidth="1"/>
    <col min="3082" max="3082" width="10.140625" style="46" customWidth="1"/>
    <col min="3083" max="3083" width="10" style="46" customWidth="1"/>
    <col min="3084" max="3084" width="5.140625" style="46" customWidth="1"/>
    <col min="3085" max="3085" width="5.28515625" style="46" customWidth="1"/>
    <col min="3086" max="3086" width="6.28515625" style="46" customWidth="1"/>
    <col min="3087" max="3087" width="6.85546875" style="46" customWidth="1"/>
    <col min="3088" max="3088" width="5.140625" style="46" customWidth="1"/>
    <col min="3089" max="3089" width="7.140625" style="46" customWidth="1"/>
    <col min="3090" max="3090" width="8.42578125" style="46" customWidth="1"/>
    <col min="3091" max="3091" width="4.5703125" style="46" customWidth="1"/>
    <col min="3092" max="3092" width="4.7109375" style="46" customWidth="1"/>
    <col min="3093" max="3093" width="26.140625" style="46" customWidth="1"/>
    <col min="3094" max="3094" width="6.5703125" style="46" customWidth="1"/>
    <col min="3095" max="3328" width="9.140625" style="46"/>
    <col min="3329" max="3330" width="5.85546875" style="46" customWidth="1"/>
    <col min="3331" max="3331" width="22.42578125" style="46" customWidth="1"/>
    <col min="3332" max="3333" width="7.28515625" style="46" customWidth="1"/>
    <col min="3334" max="3334" width="67.140625" style="46" customWidth="1"/>
    <col min="3335" max="3335" width="10.28515625" style="46" customWidth="1"/>
    <col min="3336" max="3336" width="6.85546875" style="46" customWidth="1"/>
    <col min="3337" max="3337" width="5.85546875" style="46" customWidth="1"/>
    <col min="3338" max="3338" width="10.140625" style="46" customWidth="1"/>
    <col min="3339" max="3339" width="10" style="46" customWidth="1"/>
    <col min="3340" max="3340" width="5.140625" style="46" customWidth="1"/>
    <col min="3341" max="3341" width="5.28515625" style="46" customWidth="1"/>
    <col min="3342" max="3342" width="6.28515625" style="46" customWidth="1"/>
    <col min="3343" max="3343" width="6.85546875" style="46" customWidth="1"/>
    <col min="3344" max="3344" width="5.140625" style="46" customWidth="1"/>
    <col min="3345" max="3345" width="7.140625" style="46" customWidth="1"/>
    <col min="3346" max="3346" width="8.42578125" style="46" customWidth="1"/>
    <col min="3347" max="3347" width="4.5703125" style="46" customWidth="1"/>
    <col min="3348" max="3348" width="4.7109375" style="46" customWidth="1"/>
    <col min="3349" max="3349" width="26.140625" style="46" customWidth="1"/>
    <col min="3350" max="3350" width="6.5703125" style="46" customWidth="1"/>
    <col min="3351" max="3584" width="9.140625" style="46"/>
    <col min="3585" max="3586" width="5.85546875" style="46" customWidth="1"/>
    <col min="3587" max="3587" width="22.42578125" style="46" customWidth="1"/>
    <col min="3588" max="3589" width="7.28515625" style="46" customWidth="1"/>
    <col min="3590" max="3590" width="67.140625" style="46" customWidth="1"/>
    <col min="3591" max="3591" width="10.28515625" style="46" customWidth="1"/>
    <col min="3592" max="3592" width="6.85546875" style="46" customWidth="1"/>
    <col min="3593" max="3593" width="5.85546875" style="46" customWidth="1"/>
    <col min="3594" max="3594" width="10.140625" style="46" customWidth="1"/>
    <col min="3595" max="3595" width="10" style="46" customWidth="1"/>
    <col min="3596" max="3596" width="5.140625" style="46" customWidth="1"/>
    <col min="3597" max="3597" width="5.28515625" style="46" customWidth="1"/>
    <col min="3598" max="3598" width="6.28515625" style="46" customWidth="1"/>
    <col min="3599" max="3599" width="6.85546875" style="46" customWidth="1"/>
    <col min="3600" max="3600" width="5.140625" style="46" customWidth="1"/>
    <col min="3601" max="3601" width="7.140625" style="46" customWidth="1"/>
    <col min="3602" max="3602" width="8.42578125" style="46" customWidth="1"/>
    <col min="3603" max="3603" width="4.5703125" style="46" customWidth="1"/>
    <col min="3604" max="3604" width="4.7109375" style="46" customWidth="1"/>
    <col min="3605" max="3605" width="26.140625" style="46" customWidth="1"/>
    <col min="3606" max="3606" width="6.5703125" style="46" customWidth="1"/>
    <col min="3607" max="3840" width="9.140625" style="46"/>
    <col min="3841" max="3842" width="5.85546875" style="46" customWidth="1"/>
    <col min="3843" max="3843" width="22.42578125" style="46" customWidth="1"/>
    <col min="3844" max="3845" width="7.28515625" style="46" customWidth="1"/>
    <col min="3846" max="3846" width="67.140625" style="46" customWidth="1"/>
    <col min="3847" max="3847" width="10.28515625" style="46" customWidth="1"/>
    <col min="3848" max="3848" width="6.85546875" style="46" customWidth="1"/>
    <col min="3849" max="3849" width="5.85546875" style="46" customWidth="1"/>
    <col min="3850" max="3850" width="10.140625" style="46" customWidth="1"/>
    <col min="3851" max="3851" width="10" style="46" customWidth="1"/>
    <col min="3852" max="3852" width="5.140625" style="46" customWidth="1"/>
    <col min="3853" max="3853" width="5.28515625" style="46" customWidth="1"/>
    <col min="3854" max="3854" width="6.28515625" style="46" customWidth="1"/>
    <col min="3855" max="3855" width="6.85546875" style="46" customWidth="1"/>
    <col min="3856" max="3856" width="5.140625" style="46" customWidth="1"/>
    <col min="3857" max="3857" width="7.140625" style="46" customWidth="1"/>
    <col min="3858" max="3858" width="8.42578125" style="46" customWidth="1"/>
    <col min="3859" max="3859" width="4.5703125" style="46" customWidth="1"/>
    <col min="3860" max="3860" width="4.7109375" style="46" customWidth="1"/>
    <col min="3861" max="3861" width="26.140625" style="46" customWidth="1"/>
    <col min="3862" max="3862" width="6.5703125" style="46" customWidth="1"/>
    <col min="3863" max="4096" width="9.140625" style="46"/>
    <col min="4097" max="4098" width="5.85546875" style="46" customWidth="1"/>
    <col min="4099" max="4099" width="22.42578125" style="46" customWidth="1"/>
    <col min="4100" max="4101" width="7.28515625" style="46" customWidth="1"/>
    <col min="4102" max="4102" width="67.140625" style="46" customWidth="1"/>
    <col min="4103" max="4103" width="10.28515625" style="46" customWidth="1"/>
    <col min="4104" max="4104" width="6.85546875" style="46" customWidth="1"/>
    <col min="4105" max="4105" width="5.85546875" style="46" customWidth="1"/>
    <col min="4106" max="4106" width="10.140625" style="46" customWidth="1"/>
    <col min="4107" max="4107" width="10" style="46" customWidth="1"/>
    <col min="4108" max="4108" width="5.140625" style="46" customWidth="1"/>
    <col min="4109" max="4109" width="5.28515625" style="46" customWidth="1"/>
    <col min="4110" max="4110" width="6.28515625" style="46" customWidth="1"/>
    <col min="4111" max="4111" width="6.85546875" style="46" customWidth="1"/>
    <col min="4112" max="4112" width="5.140625" style="46" customWidth="1"/>
    <col min="4113" max="4113" width="7.140625" style="46" customWidth="1"/>
    <col min="4114" max="4114" width="8.42578125" style="46" customWidth="1"/>
    <col min="4115" max="4115" width="4.5703125" style="46" customWidth="1"/>
    <col min="4116" max="4116" width="4.7109375" style="46" customWidth="1"/>
    <col min="4117" max="4117" width="26.140625" style="46" customWidth="1"/>
    <col min="4118" max="4118" width="6.5703125" style="46" customWidth="1"/>
    <col min="4119" max="4352" width="9.140625" style="46"/>
    <col min="4353" max="4354" width="5.85546875" style="46" customWidth="1"/>
    <col min="4355" max="4355" width="22.42578125" style="46" customWidth="1"/>
    <col min="4356" max="4357" width="7.28515625" style="46" customWidth="1"/>
    <col min="4358" max="4358" width="67.140625" style="46" customWidth="1"/>
    <col min="4359" max="4359" width="10.28515625" style="46" customWidth="1"/>
    <col min="4360" max="4360" width="6.85546875" style="46" customWidth="1"/>
    <col min="4361" max="4361" width="5.85546875" style="46" customWidth="1"/>
    <col min="4362" max="4362" width="10.140625" style="46" customWidth="1"/>
    <col min="4363" max="4363" width="10" style="46" customWidth="1"/>
    <col min="4364" max="4364" width="5.140625" style="46" customWidth="1"/>
    <col min="4365" max="4365" width="5.28515625" style="46" customWidth="1"/>
    <col min="4366" max="4366" width="6.28515625" style="46" customWidth="1"/>
    <col min="4367" max="4367" width="6.85546875" style="46" customWidth="1"/>
    <col min="4368" max="4368" width="5.140625" style="46" customWidth="1"/>
    <col min="4369" max="4369" width="7.140625" style="46" customWidth="1"/>
    <col min="4370" max="4370" width="8.42578125" style="46" customWidth="1"/>
    <col min="4371" max="4371" width="4.5703125" style="46" customWidth="1"/>
    <col min="4372" max="4372" width="4.7109375" style="46" customWidth="1"/>
    <col min="4373" max="4373" width="26.140625" style="46" customWidth="1"/>
    <col min="4374" max="4374" width="6.5703125" style="46" customWidth="1"/>
    <col min="4375" max="4608" width="9.140625" style="46"/>
    <col min="4609" max="4610" width="5.85546875" style="46" customWidth="1"/>
    <col min="4611" max="4611" width="22.42578125" style="46" customWidth="1"/>
    <col min="4612" max="4613" width="7.28515625" style="46" customWidth="1"/>
    <col min="4614" max="4614" width="67.140625" style="46" customWidth="1"/>
    <col min="4615" max="4615" width="10.28515625" style="46" customWidth="1"/>
    <col min="4616" max="4616" width="6.85546875" style="46" customWidth="1"/>
    <col min="4617" max="4617" width="5.85546875" style="46" customWidth="1"/>
    <col min="4618" max="4618" width="10.140625" style="46" customWidth="1"/>
    <col min="4619" max="4619" width="10" style="46" customWidth="1"/>
    <col min="4620" max="4620" width="5.140625" style="46" customWidth="1"/>
    <col min="4621" max="4621" width="5.28515625" style="46" customWidth="1"/>
    <col min="4622" max="4622" width="6.28515625" style="46" customWidth="1"/>
    <col min="4623" max="4623" width="6.85546875" style="46" customWidth="1"/>
    <col min="4624" max="4624" width="5.140625" style="46" customWidth="1"/>
    <col min="4625" max="4625" width="7.140625" style="46" customWidth="1"/>
    <col min="4626" max="4626" width="8.42578125" style="46" customWidth="1"/>
    <col min="4627" max="4627" width="4.5703125" style="46" customWidth="1"/>
    <col min="4628" max="4628" width="4.7109375" style="46" customWidth="1"/>
    <col min="4629" max="4629" width="26.140625" style="46" customWidth="1"/>
    <col min="4630" max="4630" width="6.5703125" style="46" customWidth="1"/>
    <col min="4631" max="4864" width="9.140625" style="46"/>
    <col min="4865" max="4866" width="5.85546875" style="46" customWidth="1"/>
    <col min="4867" max="4867" width="22.42578125" style="46" customWidth="1"/>
    <col min="4868" max="4869" width="7.28515625" style="46" customWidth="1"/>
    <col min="4870" max="4870" width="67.140625" style="46" customWidth="1"/>
    <col min="4871" max="4871" width="10.28515625" style="46" customWidth="1"/>
    <col min="4872" max="4872" width="6.85546875" style="46" customWidth="1"/>
    <col min="4873" max="4873" width="5.85546875" style="46" customWidth="1"/>
    <col min="4874" max="4874" width="10.140625" style="46" customWidth="1"/>
    <col min="4875" max="4875" width="10" style="46" customWidth="1"/>
    <col min="4876" max="4876" width="5.140625" style="46" customWidth="1"/>
    <col min="4877" max="4877" width="5.28515625" style="46" customWidth="1"/>
    <col min="4878" max="4878" width="6.28515625" style="46" customWidth="1"/>
    <col min="4879" max="4879" width="6.85546875" style="46" customWidth="1"/>
    <col min="4880" max="4880" width="5.140625" style="46" customWidth="1"/>
    <col min="4881" max="4881" width="7.140625" style="46" customWidth="1"/>
    <col min="4882" max="4882" width="8.42578125" style="46" customWidth="1"/>
    <col min="4883" max="4883" width="4.5703125" style="46" customWidth="1"/>
    <col min="4884" max="4884" width="4.7109375" style="46" customWidth="1"/>
    <col min="4885" max="4885" width="26.140625" style="46" customWidth="1"/>
    <col min="4886" max="4886" width="6.5703125" style="46" customWidth="1"/>
    <col min="4887" max="5120" width="9.140625" style="46"/>
    <col min="5121" max="5122" width="5.85546875" style="46" customWidth="1"/>
    <col min="5123" max="5123" width="22.42578125" style="46" customWidth="1"/>
    <col min="5124" max="5125" width="7.28515625" style="46" customWidth="1"/>
    <col min="5126" max="5126" width="67.140625" style="46" customWidth="1"/>
    <col min="5127" max="5127" width="10.28515625" style="46" customWidth="1"/>
    <col min="5128" max="5128" width="6.85546875" style="46" customWidth="1"/>
    <col min="5129" max="5129" width="5.85546875" style="46" customWidth="1"/>
    <col min="5130" max="5130" width="10.140625" style="46" customWidth="1"/>
    <col min="5131" max="5131" width="10" style="46" customWidth="1"/>
    <col min="5132" max="5132" width="5.140625" style="46" customWidth="1"/>
    <col min="5133" max="5133" width="5.28515625" style="46" customWidth="1"/>
    <col min="5134" max="5134" width="6.28515625" style="46" customWidth="1"/>
    <col min="5135" max="5135" width="6.85546875" style="46" customWidth="1"/>
    <col min="5136" max="5136" width="5.140625" style="46" customWidth="1"/>
    <col min="5137" max="5137" width="7.140625" style="46" customWidth="1"/>
    <col min="5138" max="5138" width="8.42578125" style="46" customWidth="1"/>
    <col min="5139" max="5139" width="4.5703125" style="46" customWidth="1"/>
    <col min="5140" max="5140" width="4.7109375" style="46" customWidth="1"/>
    <col min="5141" max="5141" width="26.140625" style="46" customWidth="1"/>
    <col min="5142" max="5142" width="6.5703125" style="46" customWidth="1"/>
    <col min="5143" max="5376" width="9.140625" style="46"/>
    <col min="5377" max="5378" width="5.85546875" style="46" customWidth="1"/>
    <col min="5379" max="5379" width="22.42578125" style="46" customWidth="1"/>
    <col min="5380" max="5381" width="7.28515625" style="46" customWidth="1"/>
    <col min="5382" max="5382" width="67.140625" style="46" customWidth="1"/>
    <col min="5383" max="5383" width="10.28515625" style="46" customWidth="1"/>
    <col min="5384" max="5384" width="6.85546875" style="46" customWidth="1"/>
    <col min="5385" max="5385" width="5.85546875" style="46" customWidth="1"/>
    <col min="5386" max="5386" width="10.140625" style="46" customWidth="1"/>
    <col min="5387" max="5387" width="10" style="46" customWidth="1"/>
    <col min="5388" max="5388" width="5.140625" style="46" customWidth="1"/>
    <col min="5389" max="5389" width="5.28515625" style="46" customWidth="1"/>
    <col min="5390" max="5390" width="6.28515625" style="46" customWidth="1"/>
    <col min="5391" max="5391" width="6.85546875" style="46" customWidth="1"/>
    <col min="5392" max="5392" width="5.140625" style="46" customWidth="1"/>
    <col min="5393" max="5393" width="7.140625" style="46" customWidth="1"/>
    <col min="5394" max="5394" width="8.42578125" style="46" customWidth="1"/>
    <col min="5395" max="5395" width="4.5703125" style="46" customWidth="1"/>
    <col min="5396" max="5396" width="4.7109375" style="46" customWidth="1"/>
    <col min="5397" max="5397" width="26.140625" style="46" customWidth="1"/>
    <col min="5398" max="5398" width="6.5703125" style="46" customWidth="1"/>
    <col min="5399" max="5632" width="9.140625" style="46"/>
    <col min="5633" max="5634" width="5.85546875" style="46" customWidth="1"/>
    <col min="5635" max="5635" width="22.42578125" style="46" customWidth="1"/>
    <col min="5636" max="5637" width="7.28515625" style="46" customWidth="1"/>
    <col min="5638" max="5638" width="67.140625" style="46" customWidth="1"/>
    <col min="5639" max="5639" width="10.28515625" style="46" customWidth="1"/>
    <col min="5640" max="5640" width="6.85546875" style="46" customWidth="1"/>
    <col min="5641" max="5641" width="5.85546875" style="46" customWidth="1"/>
    <col min="5642" max="5642" width="10.140625" style="46" customWidth="1"/>
    <col min="5643" max="5643" width="10" style="46" customWidth="1"/>
    <col min="5644" max="5644" width="5.140625" style="46" customWidth="1"/>
    <col min="5645" max="5645" width="5.28515625" style="46" customWidth="1"/>
    <col min="5646" max="5646" width="6.28515625" style="46" customWidth="1"/>
    <col min="5647" max="5647" width="6.85546875" style="46" customWidth="1"/>
    <col min="5648" max="5648" width="5.140625" style="46" customWidth="1"/>
    <col min="5649" max="5649" width="7.140625" style="46" customWidth="1"/>
    <col min="5650" max="5650" width="8.42578125" style="46" customWidth="1"/>
    <col min="5651" max="5651" width="4.5703125" style="46" customWidth="1"/>
    <col min="5652" max="5652" width="4.7109375" style="46" customWidth="1"/>
    <col min="5653" max="5653" width="26.140625" style="46" customWidth="1"/>
    <col min="5654" max="5654" width="6.5703125" style="46" customWidth="1"/>
    <col min="5655" max="5888" width="9.140625" style="46"/>
    <col min="5889" max="5890" width="5.85546875" style="46" customWidth="1"/>
    <col min="5891" max="5891" width="22.42578125" style="46" customWidth="1"/>
    <col min="5892" max="5893" width="7.28515625" style="46" customWidth="1"/>
    <col min="5894" max="5894" width="67.140625" style="46" customWidth="1"/>
    <col min="5895" max="5895" width="10.28515625" style="46" customWidth="1"/>
    <col min="5896" max="5896" width="6.85546875" style="46" customWidth="1"/>
    <col min="5897" max="5897" width="5.85546875" style="46" customWidth="1"/>
    <col min="5898" max="5898" width="10.140625" style="46" customWidth="1"/>
    <col min="5899" max="5899" width="10" style="46" customWidth="1"/>
    <col min="5900" max="5900" width="5.140625" style="46" customWidth="1"/>
    <col min="5901" max="5901" width="5.28515625" style="46" customWidth="1"/>
    <col min="5902" max="5902" width="6.28515625" style="46" customWidth="1"/>
    <col min="5903" max="5903" width="6.85546875" style="46" customWidth="1"/>
    <col min="5904" max="5904" width="5.140625" style="46" customWidth="1"/>
    <col min="5905" max="5905" width="7.140625" style="46" customWidth="1"/>
    <col min="5906" max="5906" width="8.42578125" style="46" customWidth="1"/>
    <col min="5907" max="5907" width="4.5703125" style="46" customWidth="1"/>
    <col min="5908" max="5908" width="4.7109375" style="46" customWidth="1"/>
    <col min="5909" max="5909" width="26.140625" style="46" customWidth="1"/>
    <col min="5910" max="5910" width="6.5703125" style="46" customWidth="1"/>
    <col min="5911" max="6144" width="9.140625" style="46"/>
    <col min="6145" max="6146" width="5.85546875" style="46" customWidth="1"/>
    <col min="6147" max="6147" width="22.42578125" style="46" customWidth="1"/>
    <col min="6148" max="6149" width="7.28515625" style="46" customWidth="1"/>
    <col min="6150" max="6150" width="67.140625" style="46" customWidth="1"/>
    <col min="6151" max="6151" width="10.28515625" style="46" customWidth="1"/>
    <col min="6152" max="6152" width="6.85546875" style="46" customWidth="1"/>
    <col min="6153" max="6153" width="5.85546875" style="46" customWidth="1"/>
    <col min="6154" max="6154" width="10.140625" style="46" customWidth="1"/>
    <col min="6155" max="6155" width="10" style="46" customWidth="1"/>
    <col min="6156" max="6156" width="5.140625" style="46" customWidth="1"/>
    <col min="6157" max="6157" width="5.28515625" style="46" customWidth="1"/>
    <col min="6158" max="6158" width="6.28515625" style="46" customWidth="1"/>
    <col min="6159" max="6159" width="6.85546875" style="46" customWidth="1"/>
    <col min="6160" max="6160" width="5.140625" style="46" customWidth="1"/>
    <col min="6161" max="6161" width="7.140625" style="46" customWidth="1"/>
    <col min="6162" max="6162" width="8.42578125" style="46" customWidth="1"/>
    <col min="6163" max="6163" width="4.5703125" style="46" customWidth="1"/>
    <col min="6164" max="6164" width="4.7109375" style="46" customWidth="1"/>
    <col min="6165" max="6165" width="26.140625" style="46" customWidth="1"/>
    <col min="6166" max="6166" width="6.5703125" style="46" customWidth="1"/>
    <col min="6167" max="6400" width="9.140625" style="46"/>
    <col min="6401" max="6402" width="5.85546875" style="46" customWidth="1"/>
    <col min="6403" max="6403" width="22.42578125" style="46" customWidth="1"/>
    <col min="6404" max="6405" width="7.28515625" style="46" customWidth="1"/>
    <col min="6406" max="6406" width="67.140625" style="46" customWidth="1"/>
    <col min="6407" max="6407" width="10.28515625" style="46" customWidth="1"/>
    <col min="6408" max="6408" width="6.85546875" style="46" customWidth="1"/>
    <col min="6409" max="6409" width="5.85546875" style="46" customWidth="1"/>
    <col min="6410" max="6410" width="10.140625" style="46" customWidth="1"/>
    <col min="6411" max="6411" width="10" style="46" customWidth="1"/>
    <col min="6412" max="6412" width="5.140625" style="46" customWidth="1"/>
    <col min="6413" max="6413" width="5.28515625" style="46" customWidth="1"/>
    <col min="6414" max="6414" width="6.28515625" style="46" customWidth="1"/>
    <col min="6415" max="6415" width="6.85546875" style="46" customWidth="1"/>
    <col min="6416" max="6416" width="5.140625" style="46" customWidth="1"/>
    <col min="6417" max="6417" width="7.140625" style="46" customWidth="1"/>
    <col min="6418" max="6418" width="8.42578125" style="46" customWidth="1"/>
    <col min="6419" max="6419" width="4.5703125" style="46" customWidth="1"/>
    <col min="6420" max="6420" width="4.7109375" style="46" customWidth="1"/>
    <col min="6421" max="6421" width="26.140625" style="46" customWidth="1"/>
    <col min="6422" max="6422" width="6.5703125" style="46" customWidth="1"/>
    <col min="6423" max="6656" width="9.140625" style="46"/>
    <col min="6657" max="6658" width="5.85546875" style="46" customWidth="1"/>
    <col min="6659" max="6659" width="22.42578125" style="46" customWidth="1"/>
    <col min="6660" max="6661" width="7.28515625" style="46" customWidth="1"/>
    <col min="6662" max="6662" width="67.140625" style="46" customWidth="1"/>
    <col min="6663" max="6663" width="10.28515625" style="46" customWidth="1"/>
    <col min="6664" max="6664" width="6.85546875" style="46" customWidth="1"/>
    <col min="6665" max="6665" width="5.85546875" style="46" customWidth="1"/>
    <col min="6666" max="6666" width="10.140625" style="46" customWidth="1"/>
    <col min="6667" max="6667" width="10" style="46" customWidth="1"/>
    <col min="6668" max="6668" width="5.140625" style="46" customWidth="1"/>
    <col min="6669" max="6669" width="5.28515625" style="46" customWidth="1"/>
    <col min="6670" max="6670" width="6.28515625" style="46" customWidth="1"/>
    <col min="6671" max="6671" width="6.85546875" style="46" customWidth="1"/>
    <col min="6672" max="6672" width="5.140625" style="46" customWidth="1"/>
    <col min="6673" max="6673" width="7.140625" style="46" customWidth="1"/>
    <col min="6674" max="6674" width="8.42578125" style="46" customWidth="1"/>
    <col min="6675" max="6675" width="4.5703125" style="46" customWidth="1"/>
    <col min="6676" max="6676" width="4.7109375" style="46" customWidth="1"/>
    <col min="6677" max="6677" width="26.140625" style="46" customWidth="1"/>
    <col min="6678" max="6678" width="6.5703125" style="46" customWidth="1"/>
    <col min="6679" max="6912" width="9.140625" style="46"/>
    <col min="6913" max="6914" width="5.85546875" style="46" customWidth="1"/>
    <col min="6915" max="6915" width="22.42578125" style="46" customWidth="1"/>
    <col min="6916" max="6917" width="7.28515625" style="46" customWidth="1"/>
    <col min="6918" max="6918" width="67.140625" style="46" customWidth="1"/>
    <col min="6919" max="6919" width="10.28515625" style="46" customWidth="1"/>
    <col min="6920" max="6920" width="6.85546875" style="46" customWidth="1"/>
    <col min="6921" max="6921" width="5.85546875" style="46" customWidth="1"/>
    <col min="6922" max="6922" width="10.140625" style="46" customWidth="1"/>
    <col min="6923" max="6923" width="10" style="46" customWidth="1"/>
    <col min="6924" max="6924" width="5.140625" style="46" customWidth="1"/>
    <col min="6925" max="6925" width="5.28515625" style="46" customWidth="1"/>
    <col min="6926" max="6926" width="6.28515625" style="46" customWidth="1"/>
    <col min="6927" max="6927" width="6.85546875" style="46" customWidth="1"/>
    <col min="6928" max="6928" width="5.140625" style="46" customWidth="1"/>
    <col min="6929" max="6929" width="7.140625" style="46" customWidth="1"/>
    <col min="6930" max="6930" width="8.42578125" style="46" customWidth="1"/>
    <col min="6931" max="6931" width="4.5703125" style="46" customWidth="1"/>
    <col min="6932" max="6932" width="4.7109375" style="46" customWidth="1"/>
    <col min="6933" max="6933" width="26.140625" style="46" customWidth="1"/>
    <col min="6934" max="6934" width="6.5703125" style="46" customWidth="1"/>
    <col min="6935" max="7168" width="9.140625" style="46"/>
    <col min="7169" max="7170" width="5.85546875" style="46" customWidth="1"/>
    <col min="7171" max="7171" width="22.42578125" style="46" customWidth="1"/>
    <col min="7172" max="7173" width="7.28515625" style="46" customWidth="1"/>
    <col min="7174" max="7174" width="67.140625" style="46" customWidth="1"/>
    <col min="7175" max="7175" width="10.28515625" style="46" customWidth="1"/>
    <col min="7176" max="7176" width="6.85546875" style="46" customWidth="1"/>
    <col min="7177" max="7177" width="5.85546875" style="46" customWidth="1"/>
    <col min="7178" max="7178" width="10.140625" style="46" customWidth="1"/>
    <col min="7179" max="7179" width="10" style="46" customWidth="1"/>
    <col min="7180" max="7180" width="5.140625" style="46" customWidth="1"/>
    <col min="7181" max="7181" width="5.28515625" style="46" customWidth="1"/>
    <col min="7182" max="7182" width="6.28515625" style="46" customWidth="1"/>
    <col min="7183" max="7183" width="6.85546875" style="46" customWidth="1"/>
    <col min="7184" max="7184" width="5.140625" style="46" customWidth="1"/>
    <col min="7185" max="7185" width="7.140625" style="46" customWidth="1"/>
    <col min="7186" max="7186" width="8.42578125" style="46" customWidth="1"/>
    <col min="7187" max="7187" width="4.5703125" style="46" customWidth="1"/>
    <col min="7188" max="7188" width="4.7109375" style="46" customWidth="1"/>
    <col min="7189" max="7189" width="26.140625" style="46" customWidth="1"/>
    <col min="7190" max="7190" width="6.5703125" style="46" customWidth="1"/>
    <col min="7191" max="7424" width="9.140625" style="46"/>
    <col min="7425" max="7426" width="5.85546875" style="46" customWidth="1"/>
    <col min="7427" max="7427" width="22.42578125" style="46" customWidth="1"/>
    <col min="7428" max="7429" width="7.28515625" style="46" customWidth="1"/>
    <col min="7430" max="7430" width="67.140625" style="46" customWidth="1"/>
    <col min="7431" max="7431" width="10.28515625" style="46" customWidth="1"/>
    <col min="7432" max="7432" width="6.85546875" style="46" customWidth="1"/>
    <col min="7433" max="7433" width="5.85546875" style="46" customWidth="1"/>
    <col min="7434" max="7434" width="10.140625" style="46" customWidth="1"/>
    <col min="7435" max="7435" width="10" style="46" customWidth="1"/>
    <col min="7436" max="7436" width="5.140625" style="46" customWidth="1"/>
    <col min="7437" max="7437" width="5.28515625" style="46" customWidth="1"/>
    <col min="7438" max="7438" width="6.28515625" style="46" customWidth="1"/>
    <col min="7439" max="7439" width="6.85546875" style="46" customWidth="1"/>
    <col min="7440" max="7440" width="5.140625" style="46" customWidth="1"/>
    <col min="7441" max="7441" width="7.140625" style="46" customWidth="1"/>
    <col min="7442" max="7442" width="8.42578125" style="46" customWidth="1"/>
    <col min="7443" max="7443" width="4.5703125" style="46" customWidth="1"/>
    <col min="7444" max="7444" width="4.7109375" style="46" customWidth="1"/>
    <col min="7445" max="7445" width="26.140625" style="46" customWidth="1"/>
    <col min="7446" max="7446" width="6.5703125" style="46" customWidth="1"/>
    <col min="7447" max="7680" width="9.140625" style="46"/>
    <col min="7681" max="7682" width="5.85546875" style="46" customWidth="1"/>
    <col min="7683" max="7683" width="22.42578125" style="46" customWidth="1"/>
    <col min="7684" max="7685" width="7.28515625" style="46" customWidth="1"/>
    <col min="7686" max="7686" width="67.140625" style="46" customWidth="1"/>
    <col min="7687" max="7687" width="10.28515625" style="46" customWidth="1"/>
    <col min="7688" max="7688" width="6.85546875" style="46" customWidth="1"/>
    <col min="7689" max="7689" width="5.85546875" style="46" customWidth="1"/>
    <col min="7690" max="7690" width="10.140625" style="46" customWidth="1"/>
    <col min="7691" max="7691" width="10" style="46" customWidth="1"/>
    <col min="7692" max="7692" width="5.140625" style="46" customWidth="1"/>
    <col min="7693" max="7693" width="5.28515625" style="46" customWidth="1"/>
    <col min="7694" max="7694" width="6.28515625" style="46" customWidth="1"/>
    <col min="7695" max="7695" width="6.85546875" style="46" customWidth="1"/>
    <col min="7696" max="7696" width="5.140625" style="46" customWidth="1"/>
    <col min="7697" max="7697" width="7.140625" style="46" customWidth="1"/>
    <col min="7698" max="7698" width="8.42578125" style="46" customWidth="1"/>
    <col min="7699" max="7699" width="4.5703125" style="46" customWidth="1"/>
    <col min="7700" max="7700" width="4.7109375" style="46" customWidth="1"/>
    <col min="7701" max="7701" width="26.140625" style="46" customWidth="1"/>
    <col min="7702" max="7702" width="6.5703125" style="46" customWidth="1"/>
    <col min="7703" max="7936" width="9.140625" style="46"/>
    <col min="7937" max="7938" width="5.85546875" style="46" customWidth="1"/>
    <col min="7939" max="7939" width="22.42578125" style="46" customWidth="1"/>
    <col min="7940" max="7941" width="7.28515625" style="46" customWidth="1"/>
    <col min="7942" max="7942" width="67.140625" style="46" customWidth="1"/>
    <col min="7943" max="7943" width="10.28515625" style="46" customWidth="1"/>
    <col min="7944" max="7944" width="6.85546875" style="46" customWidth="1"/>
    <col min="7945" max="7945" width="5.85546875" style="46" customWidth="1"/>
    <col min="7946" max="7946" width="10.140625" style="46" customWidth="1"/>
    <col min="7947" max="7947" width="10" style="46" customWidth="1"/>
    <col min="7948" max="7948" width="5.140625" style="46" customWidth="1"/>
    <col min="7949" max="7949" width="5.28515625" style="46" customWidth="1"/>
    <col min="7950" max="7950" width="6.28515625" style="46" customWidth="1"/>
    <col min="7951" max="7951" width="6.85546875" style="46" customWidth="1"/>
    <col min="7952" max="7952" width="5.140625" style="46" customWidth="1"/>
    <col min="7953" max="7953" width="7.140625" style="46" customWidth="1"/>
    <col min="7954" max="7954" width="8.42578125" style="46" customWidth="1"/>
    <col min="7955" max="7955" width="4.5703125" style="46" customWidth="1"/>
    <col min="7956" max="7956" width="4.7109375" style="46" customWidth="1"/>
    <col min="7957" max="7957" width="26.140625" style="46" customWidth="1"/>
    <col min="7958" max="7958" width="6.5703125" style="46" customWidth="1"/>
    <col min="7959" max="8192" width="9.140625" style="46"/>
    <col min="8193" max="8194" width="5.85546875" style="46" customWidth="1"/>
    <col min="8195" max="8195" width="22.42578125" style="46" customWidth="1"/>
    <col min="8196" max="8197" width="7.28515625" style="46" customWidth="1"/>
    <col min="8198" max="8198" width="67.140625" style="46" customWidth="1"/>
    <col min="8199" max="8199" width="10.28515625" style="46" customWidth="1"/>
    <col min="8200" max="8200" width="6.85546875" style="46" customWidth="1"/>
    <col min="8201" max="8201" width="5.85546875" style="46" customWidth="1"/>
    <col min="8202" max="8202" width="10.140625" style="46" customWidth="1"/>
    <col min="8203" max="8203" width="10" style="46" customWidth="1"/>
    <col min="8204" max="8204" width="5.140625" style="46" customWidth="1"/>
    <col min="8205" max="8205" width="5.28515625" style="46" customWidth="1"/>
    <col min="8206" max="8206" width="6.28515625" style="46" customWidth="1"/>
    <col min="8207" max="8207" width="6.85546875" style="46" customWidth="1"/>
    <col min="8208" max="8208" width="5.140625" style="46" customWidth="1"/>
    <col min="8209" max="8209" width="7.140625" style="46" customWidth="1"/>
    <col min="8210" max="8210" width="8.42578125" style="46" customWidth="1"/>
    <col min="8211" max="8211" width="4.5703125" style="46" customWidth="1"/>
    <col min="8212" max="8212" width="4.7109375" style="46" customWidth="1"/>
    <col min="8213" max="8213" width="26.140625" style="46" customWidth="1"/>
    <col min="8214" max="8214" width="6.5703125" style="46" customWidth="1"/>
    <col min="8215" max="8448" width="9.140625" style="46"/>
    <col min="8449" max="8450" width="5.85546875" style="46" customWidth="1"/>
    <col min="8451" max="8451" width="22.42578125" style="46" customWidth="1"/>
    <col min="8452" max="8453" width="7.28515625" style="46" customWidth="1"/>
    <col min="8454" max="8454" width="67.140625" style="46" customWidth="1"/>
    <col min="8455" max="8455" width="10.28515625" style="46" customWidth="1"/>
    <col min="8456" max="8456" width="6.85546875" style="46" customWidth="1"/>
    <col min="8457" max="8457" width="5.85546875" style="46" customWidth="1"/>
    <col min="8458" max="8458" width="10.140625" style="46" customWidth="1"/>
    <col min="8459" max="8459" width="10" style="46" customWidth="1"/>
    <col min="8460" max="8460" width="5.140625" style="46" customWidth="1"/>
    <col min="8461" max="8461" width="5.28515625" style="46" customWidth="1"/>
    <col min="8462" max="8462" width="6.28515625" style="46" customWidth="1"/>
    <col min="8463" max="8463" width="6.85546875" style="46" customWidth="1"/>
    <col min="8464" max="8464" width="5.140625" style="46" customWidth="1"/>
    <col min="8465" max="8465" width="7.140625" style="46" customWidth="1"/>
    <col min="8466" max="8466" width="8.42578125" style="46" customWidth="1"/>
    <col min="8467" max="8467" width="4.5703125" style="46" customWidth="1"/>
    <col min="8468" max="8468" width="4.7109375" style="46" customWidth="1"/>
    <col min="8469" max="8469" width="26.140625" style="46" customWidth="1"/>
    <col min="8470" max="8470" width="6.5703125" style="46" customWidth="1"/>
    <col min="8471" max="8704" width="9.140625" style="46"/>
    <col min="8705" max="8706" width="5.85546875" style="46" customWidth="1"/>
    <col min="8707" max="8707" width="22.42578125" style="46" customWidth="1"/>
    <col min="8708" max="8709" width="7.28515625" style="46" customWidth="1"/>
    <col min="8710" max="8710" width="67.140625" style="46" customWidth="1"/>
    <col min="8711" max="8711" width="10.28515625" style="46" customWidth="1"/>
    <col min="8712" max="8712" width="6.85546875" style="46" customWidth="1"/>
    <col min="8713" max="8713" width="5.85546875" style="46" customWidth="1"/>
    <col min="8714" max="8714" width="10.140625" style="46" customWidth="1"/>
    <col min="8715" max="8715" width="10" style="46" customWidth="1"/>
    <col min="8716" max="8716" width="5.140625" style="46" customWidth="1"/>
    <col min="8717" max="8717" width="5.28515625" style="46" customWidth="1"/>
    <col min="8718" max="8718" width="6.28515625" style="46" customWidth="1"/>
    <col min="8719" max="8719" width="6.85546875" style="46" customWidth="1"/>
    <col min="8720" max="8720" width="5.140625" style="46" customWidth="1"/>
    <col min="8721" max="8721" width="7.140625" style="46" customWidth="1"/>
    <col min="8722" max="8722" width="8.42578125" style="46" customWidth="1"/>
    <col min="8723" max="8723" width="4.5703125" style="46" customWidth="1"/>
    <col min="8724" max="8724" width="4.7109375" style="46" customWidth="1"/>
    <col min="8725" max="8725" width="26.140625" style="46" customWidth="1"/>
    <col min="8726" max="8726" width="6.5703125" style="46" customWidth="1"/>
    <col min="8727" max="8960" width="9.140625" style="46"/>
    <col min="8961" max="8962" width="5.85546875" style="46" customWidth="1"/>
    <col min="8963" max="8963" width="22.42578125" style="46" customWidth="1"/>
    <col min="8964" max="8965" width="7.28515625" style="46" customWidth="1"/>
    <col min="8966" max="8966" width="67.140625" style="46" customWidth="1"/>
    <col min="8967" max="8967" width="10.28515625" style="46" customWidth="1"/>
    <col min="8968" max="8968" width="6.85546875" style="46" customWidth="1"/>
    <col min="8969" max="8969" width="5.85546875" style="46" customWidth="1"/>
    <col min="8970" max="8970" width="10.140625" style="46" customWidth="1"/>
    <col min="8971" max="8971" width="10" style="46" customWidth="1"/>
    <col min="8972" max="8972" width="5.140625" style="46" customWidth="1"/>
    <col min="8973" max="8973" width="5.28515625" style="46" customWidth="1"/>
    <col min="8974" max="8974" width="6.28515625" style="46" customWidth="1"/>
    <col min="8975" max="8975" width="6.85546875" style="46" customWidth="1"/>
    <col min="8976" max="8976" width="5.140625" style="46" customWidth="1"/>
    <col min="8977" max="8977" width="7.140625" style="46" customWidth="1"/>
    <col min="8978" max="8978" width="8.42578125" style="46" customWidth="1"/>
    <col min="8979" max="8979" width="4.5703125" style="46" customWidth="1"/>
    <col min="8980" max="8980" width="4.7109375" style="46" customWidth="1"/>
    <col min="8981" max="8981" width="26.140625" style="46" customWidth="1"/>
    <col min="8982" max="8982" width="6.5703125" style="46" customWidth="1"/>
    <col min="8983" max="9216" width="9.140625" style="46"/>
    <col min="9217" max="9218" width="5.85546875" style="46" customWidth="1"/>
    <col min="9219" max="9219" width="22.42578125" style="46" customWidth="1"/>
    <col min="9220" max="9221" width="7.28515625" style="46" customWidth="1"/>
    <col min="9222" max="9222" width="67.140625" style="46" customWidth="1"/>
    <col min="9223" max="9223" width="10.28515625" style="46" customWidth="1"/>
    <col min="9224" max="9224" width="6.85546875" style="46" customWidth="1"/>
    <col min="9225" max="9225" width="5.85546875" style="46" customWidth="1"/>
    <col min="9226" max="9226" width="10.140625" style="46" customWidth="1"/>
    <col min="9227" max="9227" width="10" style="46" customWidth="1"/>
    <col min="9228" max="9228" width="5.140625" style="46" customWidth="1"/>
    <col min="9229" max="9229" width="5.28515625" style="46" customWidth="1"/>
    <col min="9230" max="9230" width="6.28515625" style="46" customWidth="1"/>
    <col min="9231" max="9231" width="6.85546875" style="46" customWidth="1"/>
    <col min="9232" max="9232" width="5.140625" style="46" customWidth="1"/>
    <col min="9233" max="9233" width="7.140625" style="46" customWidth="1"/>
    <col min="9234" max="9234" width="8.42578125" style="46" customWidth="1"/>
    <col min="9235" max="9235" width="4.5703125" style="46" customWidth="1"/>
    <col min="9236" max="9236" width="4.7109375" style="46" customWidth="1"/>
    <col min="9237" max="9237" width="26.140625" style="46" customWidth="1"/>
    <col min="9238" max="9238" width="6.5703125" style="46" customWidth="1"/>
    <col min="9239" max="9472" width="9.140625" style="46"/>
    <col min="9473" max="9474" width="5.85546875" style="46" customWidth="1"/>
    <col min="9475" max="9475" width="22.42578125" style="46" customWidth="1"/>
    <col min="9476" max="9477" width="7.28515625" style="46" customWidth="1"/>
    <col min="9478" max="9478" width="67.140625" style="46" customWidth="1"/>
    <col min="9479" max="9479" width="10.28515625" style="46" customWidth="1"/>
    <col min="9480" max="9480" width="6.85546875" style="46" customWidth="1"/>
    <col min="9481" max="9481" width="5.85546875" style="46" customWidth="1"/>
    <col min="9482" max="9482" width="10.140625" style="46" customWidth="1"/>
    <col min="9483" max="9483" width="10" style="46" customWidth="1"/>
    <col min="9484" max="9484" width="5.140625" style="46" customWidth="1"/>
    <col min="9485" max="9485" width="5.28515625" style="46" customWidth="1"/>
    <col min="9486" max="9486" width="6.28515625" style="46" customWidth="1"/>
    <col min="9487" max="9487" width="6.85546875" style="46" customWidth="1"/>
    <col min="9488" max="9488" width="5.140625" style="46" customWidth="1"/>
    <col min="9489" max="9489" width="7.140625" style="46" customWidth="1"/>
    <col min="9490" max="9490" width="8.42578125" style="46" customWidth="1"/>
    <col min="9491" max="9491" width="4.5703125" style="46" customWidth="1"/>
    <col min="9492" max="9492" width="4.7109375" style="46" customWidth="1"/>
    <col min="9493" max="9493" width="26.140625" style="46" customWidth="1"/>
    <col min="9494" max="9494" width="6.5703125" style="46" customWidth="1"/>
    <col min="9495" max="9728" width="9.140625" style="46"/>
    <col min="9729" max="9730" width="5.85546875" style="46" customWidth="1"/>
    <col min="9731" max="9731" width="22.42578125" style="46" customWidth="1"/>
    <col min="9732" max="9733" width="7.28515625" style="46" customWidth="1"/>
    <col min="9734" max="9734" width="67.140625" style="46" customWidth="1"/>
    <col min="9735" max="9735" width="10.28515625" style="46" customWidth="1"/>
    <col min="9736" max="9736" width="6.85546875" style="46" customWidth="1"/>
    <col min="9737" max="9737" width="5.85546875" style="46" customWidth="1"/>
    <col min="9738" max="9738" width="10.140625" style="46" customWidth="1"/>
    <col min="9739" max="9739" width="10" style="46" customWidth="1"/>
    <col min="9740" max="9740" width="5.140625" style="46" customWidth="1"/>
    <col min="9741" max="9741" width="5.28515625" style="46" customWidth="1"/>
    <col min="9742" max="9742" width="6.28515625" style="46" customWidth="1"/>
    <col min="9743" max="9743" width="6.85546875" style="46" customWidth="1"/>
    <col min="9744" max="9744" width="5.140625" style="46" customWidth="1"/>
    <col min="9745" max="9745" width="7.140625" style="46" customWidth="1"/>
    <col min="9746" max="9746" width="8.42578125" style="46" customWidth="1"/>
    <col min="9747" max="9747" width="4.5703125" style="46" customWidth="1"/>
    <col min="9748" max="9748" width="4.7109375" style="46" customWidth="1"/>
    <col min="9749" max="9749" width="26.140625" style="46" customWidth="1"/>
    <col min="9750" max="9750" width="6.5703125" style="46" customWidth="1"/>
    <col min="9751" max="9984" width="9.140625" style="46"/>
    <col min="9985" max="9986" width="5.85546875" style="46" customWidth="1"/>
    <col min="9987" max="9987" width="22.42578125" style="46" customWidth="1"/>
    <col min="9988" max="9989" width="7.28515625" style="46" customWidth="1"/>
    <col min="9990" max="9990" width="67.140625" style="46" customWidth="1"/>
    <col min="9991" max="9991" width="10.28515625" style="46" customWidth="1"/>
    <col min="9992" max="9992" width="6.85546875" style="46" customWidth="1"/>
    <col min="9993" max="9993" width="5.85546875" style="46" customWidth="1"/>
    <col min="9994" max="9994" width="10.140625" style="46" customWidth="1"/>
    <col min="9995" max="9995" width="10" style="46" customWidth="1"/>
    <col min="9996" max="9996" width="5.140625" style="46" customWidth="1"/>
    <col min="9997" max="9997" width="5.28515625" style="46" customWidth="1"/>
    <col min="9998" max="9998" width="6.28515625" style="46" customWidth="1"/>
    <col min="9999" max="9999" width="6.85546875" style="46" customWidth="1"/>
    <col min="10000" max="10000" width="5.140625" style="46" customWidth="1"/>
    <col min="10001" max="10001" width="7.140625" style="46" customWidth="1"/>
    <col min="10002" max="10002" width="8.42578125" style="46" customWidth="1"/>
    <col min="10003" max="10003" width="4.5703125" style="46" customWidth="1"/>
    <col min="10004" max="10004" width="4.7109375" style="46" customWidth="1"/>
    <col min="10005" max="10005" width="26.140625" style="46" customWidth="1"/>
    <col min="10006" max="10006" width="6.5703125" style="46" customWidth="1"/>
    <col min="10007" max="10240" width="9.140625" style="46"/>
    <col min="10241" max="10242" width="5.85546875" style="46" customWidth="1"/>
    <col min="10243" max="10243" width="22.42578125" style="46" customWidth="1"/>
    <col min="10244" max="10245" width="7.28515625" style="46" customWidth="1"/>
    <col min="10246" max="10246" width="67.140625" style="46" customWidth="1"/>
    <col min="10247" max="10247" width="10.28515625" style="46" customWidth="1"/>
    <col min="10248" max="10248" width="6.85546875" style="46" customWidth="1"/>
    <col min="10249" max="10249" width="5.85546875" style="46" customWidth="1"/>
    <col min="10250" max="10250" width="10.140625" style="46" customWidth="1"/>
    <col min="10251" max="10251" width="10" style="46" customWidth="1"/>
    <col min="10252" max="10252" width="5.140625" style="46" customWidth="1"/>
    <col min="10253" max="10253" width="5.28515625" style="46" customWidth="1"/>
    <col min="10254" max="10254" width="6.28515625" style="46" customWidth="1"/>
    <col min="10255" max="10255" width="6.85546875" style="46" customWidth="1"/>
    <col min="10256" max="10256" width="5.140625" style="46" customWidth="1"/>
    <col min="10257" max="10257" width="7.140625" style="46" customWidth="1"/>
    <col min="10258" max="10258" width="8.42578125" style="46" customWidth="1"/>
    <col min="10259" max="10259" width="4.5703125" style="46" customWidth="1"/>
    <col min="10260" max="10260" width="4.7109375" style="46" customWidth="1"/>
    <col min="10261" max="10261" width="26.140625" style="46" customWidth="1"/>
    <col min="10262" max="10262" width="6.5703125" style="46" customWidth="1"/>
    <col min="10263" max="10496" width="9.140625" style="46"/>
    <col min="10497" max="10498" width="5.85546875" style="46" customWidth="1"/>
    <col min="10499" max="10499" width="22.42578125" style="46" customWidth="1"/>
    <col min="10500" max="10501" width="7.28515625" style="46" customWidth="1"/>
    <col min="10502" max="10502" width="67.140625" style="46" customWidth="1"/>
    <col min="10503" max="10503" width="10.28515625" style="46" customWidth="1"/>
    <col min="10504" max="10504" width="6.85546875" style="46" customWidth="1"/>
    <col min="10505" max="10505" width="5.85546875" style="46" customWidth="1"/>
    <col min="10506" max="10506" width="10.140625" style="46" customWidth="1"/>
    <col min="10507" max="10507" width="10" style="46" customWidth="1"/>
    <col min="10508" max="10508" width="5.140625" style="46" customWidth="1"/>
    <col min="10509" max="10509" width="5.28515625" style="46" customWidth="1"/>
    <col min="10510" max="10510" width="6.28515625" style="46" customWidth="1"/>
    <col min="10511" max="10511" width="6.85546875" style="46" customWidth="1"/>
    <col min="10512" max="10512" width="5.140625" style="46" customWidth="1"/>
    <col min="10513" max="10513" width="7.140625" style="46" customWidth="1"/>
    <col min="10514" max="10514" width="8.42578125" style="46" customWidth="1"/>
    <col min="10515" max="10515" width="4.5703125" style="46" customWidth="1"/>
    <col min="10516" max="10516" width="4.7109375" style="46" customWidth="1"/>
    <col min="10517" max="10517" width="26.140625" style="46" customWidth="1"/>
    <col min="10518" max="10518" width="6.5703125" style="46" customWidth="1"/>
    <col min="10519" max="10752" width="9.140625" style="46"/>
    <col min="10753" max="10754" width="5.85546875" style="46" customWidth="1"/>
    <col min="10755" max="10755" width="22.42578125" style="46" customWidth="1"/>
    <col min="10756" max="10757" width="7.28515625" style="46" customWidth="1"/>
    <col min="10758" max="10758" width="67.140625" style="46" customWidth="1"/>
    <col min="10759" max="10759" width="10.28515625" style="46" customWidth="1"/>
    <col min="10760" max="10760" width="6.85546875" style="46" customWidth="1"/>
    <col min="10761" max="10761" width="5.85546875" style="46" customWidth="1"/>
    <col min="10762" max="10762" width="10.140625" style="46" customWidth="1"/>
    <col min="10763" max="10763" width="10" style="46" customWidth="1"/>
    <col min="10764" max="10764" width="5.140625" style="46" customWidth="1"/>
    <col min="10765" max="10765" width="5.28515625" style="46" customWidth="1"/>
    <col min="10766" max="10766" width="6.28515625" style="46" customWidth="1"/>
    <col min="10767" max="10767" width="6.85546875" style="46" customWidth="1"/>
    <col min="10768" max="10768" width="5.140625" style="46" customWidth="1"/>
    <col min="10769" max="10769" width="7.140625" style="46" customWidth="1"/>
    <col min="10770" max="10770" width="8.42578125" style="46" customWidth="1"/>
    <col min="10771" max="10771" width="4.5703125" style="46" customWidth="1"/>
    <col min="10772" max="10772" width="4.7109375" style="46" customWidth="1"/>
    <col min="10773" max="10773" width="26.140625" style="46" customWidth="1"/>
    <col min="10774" max="10774" width="6.5703125" style="46" customWidth="1"/>
    <col min="10775" max="11008" width="9.140625" style="46"/>
    <col min="11009" max="11010" width="5.85546875" style="46" customWidth="1"/>
    <col min="11011" max="11011" width="22.42578125" style="46" customWidth="1"/>
    <col min="11012" max="11013" width="7.28515625" style="46" customWidth="1"/>
    <col min="11014" max="11014" width="67.140625" style="46" customWidth="1"/>
    <col min="11015" max="11015" width="10.28515625" style="46" customWidth="1"/>
    <col min="11016" max="11016" width="6.85546875" style="46" customWidth="1"/>
    <col min="11017" max="11017" width="5.85546875" style="46" customWidth="1"/>
    <col min="11018" max="11018" width="10.140625" style="46" customWidth="1"/>
    <col min="11019" max="11019" width="10" style="46" customWidth="1"/>
    <col min="11020" max="11020" width="5.140625" style="46" customWidth="1"/>
    <col min="11021" max="11021" width="5.28515625" style="46" customWidth="1"/>
    <col min="11022" max="11022" width="6.28515625" style="46" customWidth="1"/>
    <col min="11023" max="11023" width="6.85546875" style="46" customWidth="1"/>
    <col min="11024" max="11024" width="5.140625" style="46" customWidth="1"/>
    <col min="11025" max="11025" width="7.140625" style="46" customWidth="1"/>
    <col min="11026" max="11026" width="8.42578125" style="46" customWidth="1"/>
    <col min="11027" max="11027" width="4.5703125" style="46" customWidth="1"/>
    <col min="11028" max="11028" width="4.7109375" style="46" customWidth="1"/>
    <col min="11029" max="11029" width="26.140625" style="46" customWidth="1"/>
    <col min="11030" max="11030" width="6.5703125" style="46" customWidth="1"/>
    <col min="11031" max="11264" width="9.140625" style="46"/>
    <col min="11265" max="11266" width="5.85546875" style="46" customWidth="1"/>
    <col min="11267" max="11267" width="22.42578125" style="46" customWidth="1"/>
    <col min="11268" max="11269" width="7.28515625" style="46" customWidth="1"/>
    <col min="11270" max="11270" width="67.140625" style="46" customWidth="1"/>
    <col min="11271" max="11271" width="10.28515625" style="46" customWidth="1"/>
    <col min="11272" max="11272" width="6.85546875" style="46" customWidth="1"/>
    <col min="11273" max="11273" width="5.85546875" style="46" customWidth="1"/>
    <col min="11274" max="11274" width="10.140625" style="46" customWidth="1"/>
    <col min="11275" max="11275" width="10" style="46" customWidth="1"/>
    <col min="11276" max="11276" width="5.140625" style="46" customWidth="1"/>
    <col min="11277" max="11277" width="5.28515625" style="46" customWidth="1"/>
    <col min="11278" max="11278" width="6.28515625" style="46" customWidth="1"/>
    <col min="11279" max="11279" width="6.85546875" style="46" customWidth="1"/>
    <col min="11280" max="11280" width="5.140625" style="46" customWidth="1"/>
    <col min="11281" max="11281" width="7.140625" style="46" customWidth="1"/>
    <col min="11282" max="11282" width="8.42578125" style="46" customWidth="1"/>
    <col min="11283" max="11283" width="4.5703125" style="46" customWidth="1"/>
    <col min="11284" max="11284" width="4.7109375" style="46" customWidth="1"/>
    <col min="11285" max="11285" width="26.140625" style="46" customWidth="1"/>
    <col min="11286" max="11286" width="6.5703125" style="46" customWidth="1"/>
    <col min="11287" max="11520" width="9.140625" style="46"/>
    <col min="11521" max="11522" width="5.85546875" style="46" customWidth="1"/>
    <col min="11523" max="11523" width="22.42578125" style="46" customWidth="1"/>
    <col min="11524" max="11525" width="7.28515625" style="46" customWidth="1"/>
    <col min="11526" max="11526" width="67.140625" style="46" customWidth="1"/>
    <col min="11527" max="11527" width="10.28515625" style="46" customWidth="1"/>
    <col min="11528" max="11528" width="6.85546875" style="46" customWidth="1"/>
    <col min="11529" max="11529" width="5.85546875" style="46" customWidth="1"/>
    <col min="11530" max="11530" width="10.140625" style="46" customWidth="1"/>
    <col min="11531" max="11531" width="10" style="46" customWidth="1"/>
    <col min="11532" max="11532" width="5.140625" style="46" customWidth="1"/>
    <col min="11533" max="11533" width="5.28515625" style="46" customWidth="1"/>
    <col min="11534" max="11534" width="6.28515625" style="46" customWidth="1"/>
    <col min="11535" max="11535" width="6.85546875" style="46" customWidth="1"/>
    <col min="11536" max="11536" width="5.140625" style="46" customWidth="1"/>
    <col min="11537" max="11537" width="7.140625" style="46" customWidth="1"/>
    <col min="11538" max="11538" width="8.42578125" style="46" customWidth="1"/>
    <col min="11539" max="11539" width="4.5703125" style="46" customWidth="1"/>
    <col min="11540" max="11540" width="4.7109375" style="46" customWidth="1"/>
    <col min="11541" max="11541" width="26.140625" style="46" customWidth="1"/>
    <col min="11542" max="11542" width="6.5703125" style="46" customWidth="1"/>
    <col min="11543" max="11776" width="9.140625" style="46"/>
    <col min="11777" max="11778" width="5.85546875" style="46" customWidth="1"/>
    <col min="11779" max="11779" width="22.42578125" style="46" customWidth="1"/>
    <col min="11780" max="11781" width="7.28515625" style="46" customWidth="1"/>
    <col min="11782" max="11782" width="67.140625" style="46" customWidth="1"/>
    <col min="11783" max="11783" width="10.28515625" style="46" customWidth="1"/>
    <col min="11784" max="11784" width="6.85546875" style="46" customWidth="1"/>
    <col min="11785" max="11785" width="5.85546875" style="46" customWidth="1"/>
    <col min="11786" max="11786" width="10.140625" style="46" customWidth="1"/>
    <col min="11787" max="11787" width="10" style="46" customWidth="1"/>
    <col min="11788" max="11788" width="5.140625" style="46" customWidth="1"/>
    <col min="11789" max="11789" width="5.28515625" style="46" customWidth="1"/>
    <col min="11790" max="11790" width="6.28515625" style="46" customWidth="1"/>
    <col min="11791" max="11791" width="6.85546875" style="46" customWidth="1"/>
    <col min="11792" max="11792" width="5.140625" style="46" customWidth="1"/>
    <col min="11793" max="11793" width="7.140625" style="46" customWidth="1"/>
    <col min="11794" max="11794" width="8.42578125" style="46" customWidth="1"/>
    <col min="11795" max="11795" width="4.5703125" style="46" customWidth="1"/>
    <col min="11796" max="11796" width="4.7109375" style="46" customWidth="1"/>
    <col min="11797" max="11797" width="26.140625" style="46" customWidth="1"/>
    <col min="11798" max="11798" width="6.5703125" style="46" customWidth="1"/>
    <col min="11799" max="12032" width="9.140625" style="46"/>
    <col min="12033" max="12034" width="5.85546875" style="46" customWidth="1"/>
    <col min="12035" max="12035" width="22.42578125" style="46" customWidth="1"/>
    <col min="12036" max="12037" width="7.28515625" style="46" customWidth="1"/>
    <col min="12038" max="12038" width="67.140625" style="46" customWidth="1"/>
    <col min="12039" max="12039" width="10.28515625" style="46" customWidth="1"/>
    <col min="12040" max="12040" width="6.85546875" style="46" customWidth="1"/>
    <col min="12041" max="12041" width="5.85546875" style="46" customWidth="1"/>
    <col min="12042" max="12042" width="10.140625" style="46" customWidth="1"/>
    <col min="12043" max="12043" width="10" style="46" customWidth="1"/>
    <col min="12044" max="12044" width="5.140625" style="46" customWidth="1"/>
    <col min="12045" max="12045" width="5.28515625" style="46" customWidth="1"/>
    <col min="12046" max="12046" width="6.28515625" style="46" customWidth="1"/>
    <col min="12047" max="12047" width="6.85546875" style="46" customWidth="1"/>
    <col min="12048" max="12048" width="5.140625" style="46" customWidth="1"/>
    <col min="12049" max="12049" width="7.140625" style="46" customWidth="1"/>
    <col min="12050" max="12050" width="8.42578125" style="46" customWidth="1"/>
    <col min="12051" max="12051" width="4.5703125" style="46" customWidth="1"/>
    <col min="12052" max="12052" width="4.7109375" style="46" customWidth="1"/>
    <col min="12053" max="12053" width="26.140625" style="46" customWidth="1"/>
    <col min="12054" max="12054" width="6.5703125" style="46" customWidth="1"/>
    <col min="12055" max="12288" width="9.140625" style="46"/>
    <col min="12289" max="12290" width="5.85546875" style="46" customWidth="1"/>
    <col min="12291" max="12291" width="22.42578125" style="46" customWidth="1"/>
    <col min="12292" max="12293" width="7.28515625" style="46" customWidth="1"/>
    <col min="12294" max="12294" width="67.140625" style="46" customWidth="1"/>
    <col min="12295" max="12295" width="10.28515625" style="46" customWidth="1"/>
    <col min="12296" max="12296" width="6.85546875" style="46" customWidth="1"/>
    <col min="12297" max="12297" width="5.85546875" style="46" customWidth="1"/>
    <col min="12298" max="12298" width="10.140625" style="46" customWidth="1"/>
    <col min="12299" max="12299" width="10" style="46" customWidth="1"/>
    <col min="12300" max="12300" width="5.140625" style="46" customWidth="1"/>
    <col min="12301" max="12301" width="5.28515625" style="46" customWidth="1"/>
    <col min="12302" max="12302" width="6.28515625" style="46" customWidth="1"/>
    <col min="12303" max="12303" width="6.85546875" style="46" customWidth="1"/>
    <col min="12304" max="12304" width="5.140625" style="46" customWidth="1"/>
    <col min="12305" max="12305" width="7.140625" style="46" customWidth="1"/>
    <col min="12306" max="12306" width="8.42578125" style="46" customWidth="1"/>
    <col min="12307" max="12307" width="4.5703125" style="46" customWidth="1"/>
    <col min="12308" max="12308" width="4.7109375" style="46" customWidth="1"/>
    <col min="12309" max="12309" width="26.140625" style="46" customWidth="1"/>
    <col min="12310" max="12310" width="6.5703125" style="46" customWidth="1"/>
    <col min="12311" max="12544" width="9.140625" style="46"/>
    <col min="12545" max="12546" width="5.85546875" style="46" customWidth="1"/>
    <col min="12547" max="12547" width="22.42578125" style="46" customWidth="1"/>
    <col min="12548" max="12549" width="7.28515625" style="46" customWidth="1"/>
    <col min="12550" max="12550" width="67.140625" style="46" customWidth="1"/>
    <col min="12551" max="12551" width="10.28515625" style="46" customWidth="1"/>
    <col min="12552" max="12552" width="6.85546875" style="46" customWidth="1"/>
    <col min="12553" max="12553" width="5.85546875" style="46" customWidth="1"/>
    <col min="12554" max="12554" width="10.140625" style="46" customWidth="1"/>
    <col min="12555" max="12555" width="10" style="46" customWidth="1"/>
    <col min="12556" max="12556" width="5.140625" style="46" customWidth="1"/>
    <col min="12557" max="12557" width="5.28515625" style="46" customWidth="1"/>
    <col min="12558" max="12558" width="6.28515625" style="46" customWidth="1"/>
    <col min="12559" max="12559" width="6.85546875" style="46" customWidth="1"/>
    <col min="12560" max="12560" width="5.140625" style="46" customWidth="1"/>
    <col min="12561" max="12561" width="7.140625" style="46" customWidth="1"/>
    <col min="12562" max="12562" width="8.42578125" style="46" customWidth="1"/>
    <col min="12563" max="12563" width="4.5703125" style="46" customWidth="1"/>
    <col min="12564" max="12564" width="4.7109375" style="46" customWidth="1"/>
    <col min="12565" max="12565" width="26.140625" style="46" customWidth="1"/>
    <col min="12566" max="12566" width="6.5703125" style="46" customWidth="1"/>
    <col min="12567" max="12800" width="9.140625" style="46"/>
    <col min="12801" max="12802" width="5.85546875" style="46" customWidth="1"/>
    <col min="12803" max="12803" width="22.42578125" style="46" customWidth="1"/>
    <col min="12804" max="12805" width="7.28515625" style="46" customWidth="1"/>
    <col min="12806" max="12806" width="67.140625" style="46" customWidth="1"/>
    <col min="12807" max="12807" width="10.28515625" style="46" customWidth="1"/>
    <col min="12808" max="12808" width="6.85546875" style="46" customWidth="1"/>
    <col min="12809" max="12809" width="5.85546875" style="46" customWidth="1"/>
    <col min="12810" max="12810" width="10.140625" style="46" customWidth="1"/>
    <col min="12811" max="12811" width="10" style="46" customWidth="1"/>
    <col min="12812" max="12812" width="5.140625" style="46" customWidth="1"/>
    <col min="12813" max="12813" width="5.28515625" style="46" customWidth="1"/>
    <col min="12814" max="12814" width="6.28515625" style="46" customWidth="1"/>
    <col min="12815" max="12815" width="6.85546875" style="46" customWidth="1"/>
    <col min="12816" max="12816" width="5.140625" style="46" customWidth="1"/>
    <col min="12817" max="12817" width="7.140625" style="46" customWidth="1"/>
    <col min="12818" max="12818" width="8.42578125" style="46" customWidth="1"/>
    <col min="12819" max="12819" width="4.5703125" style="46" customWidth="1"/>
    <col min="12820" max="12820" width="4.7109375" style="46" customWidth="1"/>
    <col min="12821" max="12821" width="26.140625" style="46" customWidth="1"/>
    <col min="12822" max="12822" width="6.5703125" style="46" customWidth="1"/>
    <col min="12823" max="13056" width="9.140625" style="46"/>
    <col min="13057" max="13058" width="5.85546875" style="46" customWidth="1"/>
    <col min="13059" max="13059" width="22.42578125" style="46" customWidth="1"/>
    <col min="13060" max="13061" width="7.28515625" style="46" customWidth="1"/>
    <col min="13062" max="13062" width="67.140625" style="46" customWidth="1"/>
    <col min="13063" max="13063" width="10.28515625" style="46" customWidth="1"/>
    <col min="13064" max="13064" width="6.85546875" style="46" customWidth="1"/>
    <col min="13065" max="13065" width="5.85546875" style="46" customWidth="1"/>
    <col min="13066" max="13066" width="10.140625" style="46" customWidth="1"/>
    <col min="13067" max="13067" width="10" style="46" customWidth="1"/>
    <col min="13068" max="13068" width="5.140625" style="46" customWidth="1"/>
    <col min="13069" max="13069" width="5.28515625" style="46" customWidth="1"/>
    <col min="13070" max="13070" width="6.28515625" style="46" customWidth="1"/>
    <col min="13071" max="13071" width="6.85546875" style="46" customWidth="1"/>
    <col min="13072" max="13072" width="5.140625" style="46" customWidth="1"/>
    <col min="13073" max="13073" width="7.140625" style="46" customWidth="1"/>
    <col min="13074" max="13074" width="8.42578125" style="46" customWidth="1"/>
    <col min="13075" max="13075" width="4.5703125" style="46" customWidth="1"/>
    <col min="13076" max="13076" width="4.7109375" style="46" customWidth="1"/>
    <col min="13077" max="13077" width="26.140625" style="46" customWidth="1"/>
    <col min="13078" max="13078" width="6.5703125" style="46" customWidth="1"/>
    <col min="13079" max="13312" width="9.140625" style="46"/>
    <col min="13313" max="13314" width="5.85546875" style="46" customWidth="1"/>
    <col min="13315" max="13315" width="22.42578125" style="46" customWidth="1"/>
    <col min="13316" max="13317" width="7.28515625" style="46" customWidth="1"/>
    <col min="13318" max="13318" width="67.140625" style="46" customWidth="1"/>
    <col min="13319" max="13319" width="10.28515625" style="46" customWidth="1"/>
    <col min="13320" max="13320" width="6.85546875" style="46" customWidth="1"/>
    <col min="13321" max="13321" width="5.85546875" style="46" customWidth="1"/>
    <col min="13322" max="13322" width="10.140625" style="46" customWidth="1"/>
    <col min="13323" max="13323" width="10" style="46" customWidth="1"/>
    <col min="13324" max="13324" width="5.140625" style="46" customWidth="1"/>
    <col min="13325" max="13325" width="5.28515625" style="46" customWidth="1"/>
    <col min="13326" max="13326" width="6.28515625" style="46" customWidth="1"/>
    <col min="13327" max="13327" width="6.85546875" style="46" customWidth="1"/>
    <col min="13328" max="13328" width="5.140625" style="46" customWidth="1"/>
    <col min="13329" max="13329" width="7.140625" style="46" customWidth="1"/>
    <col min="13330" max="13330" width="8.42578125" style="46" customWidth="1"/>
    <col min="13331" max="13331" width="4.5703125" style="46" customWidth="1"/>
    <col min="13332" max="13332" width="4.7109375" style="46" customWidth="1"/>
    <col min="13333" max="13333" width="26.140625" style="46" customWidth="1"/>
    <col min="13334" max="13334" width="6.5703125" style="46" customWidth="1"/>
    <col min="13335" max="13568" width="9.140625" style="46"/>
    <col min="13569" max="13570" width="5.85546875" style="46" customWidth="1"/>
    <col min="13571" max="13571" width="22.42578125" style="46" customWidth="1"/>
    <col min="13572" max="13573" width="7.28515625" style="46" customWidth="1"/>
    <col min="13574" max="13574" width="67.140625" style="46" customWidth="1"/>
    <col min="13575" max="13575" width="10.28515625" style="46" customWidth="1"/>
    <col min="13576" max="13576" width="6.85546875" style="46" customWidth="1"/>
    <col min="13577" max="13577" width="5.85546875" style="46" customWidth="1"/>
    <col min="13578" max="13578" width="10.140625" style="46" customWidth="1"/>
    <col min="13579" max="13579" width="10" style="46" customWidth="1"/>
    <col min="13580" max="13580" width="5.140625" style="46" customWidth="1"/>
    <col min="13581" max="13581" width="5.28515625" style="46" customWidth="1"/>
    <col min="13582" max="13582" width="6.28515625" style="46" customWidth="1"/>
    <col min="13583" max="13583" width="6.85546875" style="46" customWidth="1"/>
    <col min="13584" max="13584" width="5.140625" style="46" customWidth="1"/>
    <col min="13585" max="13585" width="7.140625" style="46" customWidth="1"/>
    <col min="13586" max="13586" width="8.42578125" style="46" customWidth="1"/>
    <col min="13587" max="13587" width="4.5703125" style="46" customWidth="1"/>
    <col min="13588" max="13588" width="4.7109375" style="46" customWidth="1"/>
    <col min="13589" max="13589" width="26.140625" style="46" customWidth="1"/>
    <col min="13590" max="13590" width="6.5703125" style="46" customWidth="1"/>
    <col min="13591" max="13824" width="9.140625" style="46"/>
    <col min="13825" max="13826" width="5.85546875" style="46" customWidth="1"/>
    <col min="13827" max="13827" width="22.42578125" style="46" customWidth="1"/>
    <col min="13828" max="13829" width="7.28515625" style="46" customWidth="1"/>
    <col min="13830" max="13830" width="67.140625" style="46" customWidth="1"/>
    <col min="13831" max="13831" width="10.28515625" style="46" customWidth="1"/>
    <col min="13832" max="13832" width="6.85546875" style="46" customWidth="1"/>
    <col min="13833" max="13833" width="5.85546875" style="46" customWidth="1"/>
    <col min="13834" max="13834" width="10.140625" style="46" customWidth="1"/>
    <col min="13835" max="13835" width="10" style="46" customWidth="1"/>
    <col min="13836" max="13836" width="5.140625" style="46" customWidth="1"/>
    <col min="13837" max="13837" width="5.28515625" style="46" customWidth="1"/>
    <col min="13838" max="13838" width="6.28515625" style="46" customWidth="1"/>
    <col min="13839" max="13839" width="6.85546875" style="46" customWidth="1"/>
    <col min="13840" max="13840" width="5.140625" style="46" customWidth="1"/>
    <col min="13841" max="13841" width="7.140625" style="46" customWidth="1"/>
    <col min="13842" max="13842" width="8.42578125" style="46" customWidth="1"/>
    <col min="13843" max="13843" width="4.5703125" style="46" customWidth="1"/>
    <col min="13844" max="13844" width="4.7109375" style="46" customWidth="1"/>
    <col min="13845" max="13845" width="26.140625" style="46" customWidth="1"/>
    <col min="13846" max="13846" width="6.5703125" style="46" customWidth="1"/>
    <col min="13847" max="14080" width="9.140625" style="46"/>
    <col min="14081" max="14082" width="5.85546875" style="46" customWidth="1"/>
    <col min="14083" max="14083" width="22.42578125" style="46" customWidth="1"/>
    <col min="14084" max="14085" width="7.28515625" style="46" customWidth="1"/>
    <col min="14086" max="14086" width="67.140625" style="46" customWidth="1"/>
    <col min="14087" max="14087" width="10.28515625" style="46" customWidth="1"/>
    <col min="14088" max="14088" width="6.85546875" style="46" customWidth="1"/>
    <col min="14089" max="14089" width="5.85546875" style="46" customWidth="1"/>
    <col min="14090" max="14090" width="10.140625" style="46" customWidth="1"/>
    <col min="14091" max="14091" width="10" style="46" customWidth="1"/>
    <col min="14092" max="14092" width="5.140625" style="46" customWidth="1"/>
    <col min="14093" max="14093" width="5.28515625" style="46" customWidth="1"/>
    <col min="14094" max="14094" width="6.28515625" style="46" customWidth="1"/>
    <col min="14095" max="14095" width="6.85546875" style="46" customWidth="1"/>
    <col min="14096" max="14096" width="5.140625" style="46" customWidth="1"/>
    <col min="14097" max="14097" width="7.140625" style="46" customWidth="1"/>
    <col min="14098" max="14098" width="8.42578125" style="46" customWidth="1"/>
    <col min="14099" max="14099" width="4.5703125" style="46" customWidth="1"/>
    <col min="14100" max="14100" width="4.7109375" style="46" customWidth="1"/>
    <col min="14101" max="14101" width="26.140625" style="46" customWidth="1"/>
    <col min="14102" max="14102" width="6.5703125" style="46" customWidth="1"/>
    <col min="14103" max="14336" width="9.140625" style="46"/>
    <col min="14337" max="14338" width="5.85546875" style="46" customWidth="1"/>
    <col min="14339" max="14339" width="22.42578125" style="46" customWidth="1"/>
    <col min="14340" max="14341" width="7.28515625" style="46" customWidth="1"/>
    <col min="14342" max="14342" width="67.140625" style="46" customWidth="1"/>
    <col min="14343" max="14343" width="10.28515625" style="46" customWidth="1"/>
    <col min="14344" max="14344" width="6.85546875" style="46" customWidth="1"/>
    <col min="14345" max="14345" width="5.85546875" style="46" customWidth="1"/>
    <col min="14346" max="14346" width="10.140625" style="46" customWidth="1"/>
    <col min="14347" max="14347" width="10" style="46" customWidth="1"/>
    <col min="14348" max="14348" width="5.140625" style="46" customWidth="1"/>
    <col min="14349" max="14349" width="5.28515625" style="46" customWidth="1"/>
    <col min="14350" max="14350" width="6.28515625" style="46" customWidth="1"/>
    <col min="14351" max="14351" width="6.85546875" style="46" customWidth="1"/>
    <col min="14352" max="14352" width="5.140625" style="46" customWidth="1"/>
    <col min="14353" max="14353" width="7.140625" style="46" customWidth="1"/>
    <col min="14354" max="14354" width="8.42578125" style="46" customWidth="1"/>
    <col min="14355" max="14355" width="4.5703125" style="46" customWidth="1"/>
    <col min="14356" max="14356" width="4.7109375" style="46" customWidth="1"/>
    <col min="14357" max="14357" width="26.140625" style="46" customWidth="1"/>
    <col min="14358" max="14358" width="6.5703125" style="46" customWidth="1"/>
    <col min="14359" max="14592" width="9.140625" style="46"/>
    <col min="14593" max="14594" width="5.85546875" style="46" customWidth="1"/>
    <col min="14595" max="14595" width="22.42578125" style="46" customWidth="1"/>
    <col min="14596" max="14597" width="7.28515625" style="46" customWidth="1"/>
    <col min="14598" max="14598" width="67.140625" style="46" customWidth="1"/>
    <col min="14599" max="14599" width="10.28515625" style="46" customWidth="1"/>
    <col min="14600" max="14600" width="6.85546875" style="46" customWidth="1"/>
    <col min="14601" max="14601" width="5.85546875" style="46" customWidth="1"/>
    <col min="14602" max="14602" width="10.140625" style="46" customWidth="1"/>
    <col min="14603" max="14603" width="10" style="46" customWidth="1"/>
    <col min="14604" max="14604" width="5.140625" style="46" customWidth="1"/>
    <col min="14605" max="14605" width="5.28515625" style="46" customWidth="1"/>
    <col min="14606" max="14606" width="6.28515625" style="46" customWidth="1"/>
    <col min="14607" max="14607" width="6.85546875" style="46" customWidth="1"/>
    <col min="14608" max="14608" width="5.140625" style="46" customWidth="1"/>
    <col min="14609" max="14609" width="7.140625" style="46" customWidth="1"/>
    <col min="14610" max="14610" width="8.42578125" style="46" customWidth="1"/>
    <col min="14611" max="14611" width="4.5703125" style="46" customWidth="1"/>
    <col min="14612" max="14612" width="4.7109375" style="46" customWidth="1"/>
    <col min="14613" max="14613" width="26.140625" style="46" customWidth="1"/>
    <col min="14614" max="14614" width="6.5703125" style="46" customWidth="1"/>
    <col min="14615" max="14848" width="9.140625" style="46"/>
    <col min="14849" max="14850" width="5.85546875" style="46" customWidth="1"/>
    <col min="14851" max="14851" width="22.42578125" style="46" customWidth="1"/>
    <col min="14852" max="14853" width="7.28515625" style="46" customWidth="1"/>
    <col min="14854" max="14854" width="67.140625" style="46" customWidth="1"/>
    <col min="14855" max="14855" width="10.28515625" style="46" customWidth="1"/>
    <col min="14856" max="14856" width="6.85546875" style="46" customWidth="1"/>
    <col min="14857" max="14857" width="5.85546875" style="46" customWidth="1"/>
    <col min="14858" max="14858" width="10.140625" style="46" customWidth="1"/>
    <col min="14859" max="14859" width="10" style="46" customWidth="1"/>
    <col min="14860" max="14860" width="5.140625" style="46" customWidth="1"/>
    <col min="14861" max="14861" width="5.28515625" style="46" customWidth="1"/>
    <col min="14862" max="14862" width="6.28515625" style="46" customWidth="1"/>
    <col min="14863" max="14863" width="6.85546875" style="46" customWidth="1"/>
    <col min="14864" max="14864" width="5.140625" style="46" customWidth="1"/>
    <col min="14865" max="14865" width="7.140625" style="46" customWidth="1"/>
    <col min="14866" max="14866" width="8.42578125" style="46" customWidth="1"/>
    <col min="14867" max="14867" width="4.5703125" style="46" customWidth="1"/>
    <col min="14868" max="14868" width="4.7109375" style="46" customWidth="1"/>
    <col min="14869" max="14869" width="26.140625" style="46" customWidth="1"/>
    <col min="14870" max="14870" width="6.5703125" style="46" customWidth="1"/>
    <col min="14871" max="15104" width="9.140625" style="46"/>
    <col min="15105" max="15106" width="5.85546875" style="46" customWidth="1"/>
    <col min="15107" max="15107" width="22.42578125" style="46" customWidth="1"/>
    <col min="15108" max="15109" width="7.28515625" style="46" customWidth="1"/>
    <col min="15110" max="15110" width="67.140625" style="46" customWidth="1"/>
    <col min="15111" max="15111" width="10.28515625" style="46" customWidth="1"/>
    <col min="15112" max="15112" width="6.85546875" style="46" customWidth="1"/>
    <col min="15113" max="15113" width="5.85546875" style="46" customWidth="1"/>
    <col min="15114" max="15114" width="10.140625" style="46" customWidth="1"/>
    <col min="15115" max="15115" width="10" style="46" customWidth="1"/>
    <col min="15116" max="15116" width="5.140625" style="46" customWidth="1"/>
    <col min="15117" max="15117" width="5.28515625" style="46" customWidth="1"/>
    <col min="15118" max="15118" width="6.28515625" style="46" customWidth="1"/>
    <col min="15119" max="15119" width="6.85546875" style="46" customWidth="1"/>
    <col min="15120" max="15120" width="5.140625" style="46" customWidth="1"/>
    <col min="15121" max="15121" width="7.140625" style="46" customWidth="1"/>
    <col min="15122" max="15122" width="8.42578125" style="46" customWidth="1"/>
    <col min="15123" max="15123" width="4.5703125" style="46" customWidth="1"/>
    <col min="15124" max="15124" width="4.7109375" style="46" customWidth="1"/>
    <col min="15125" max="15125" width="26.140625" style="46" customWidth="1"/>
    <col min="15126" max="15126" width="6.5703125" style="46" customWidth="1"/>
    <col min="15127" max="15360" width="9.140625" style="46"/>
    <col min="15361" max="15362" width="5.85546875" style="46" customWidth="1"/>
    <col min="15363" max="15363" width="22.42578125" style="46" customWidth="1"/>
    <col min="15364" max="15365" width="7.28515625" style="46" customWidth="1"/>
    <col min="15366" max="15366" width="67.140625" style="46" customWidth="1"/>
    <col min="15367" max="15367" width="10.28515625" style="46" customWidth="1"/>
    <col min="15368" max="15368" width="6.85546875" style="46" customWidth="1"/>
    <col min="15369" max="15369" width="5.85546875" style="46" customWidth="1"/>
    <col min="15370" max="15370" width="10.140625" style="46" customWidth="1"/>
    <col min="15371" max="15371" width="10" style="46" customWidth="1"/>
    <col min="15372" max="15372" width="5.140625" style="46" customWidth="1"/>
    <col min="15373" max="15373" width="5.28515625" style="46" customWidth="1"/>
    <col min="15374" max="15374" width="6.28515625" style="46" customWidth="1"/>
    <col min="15375" max="15375" width="6.85546875" style="46" customWidth="1"/>
    <col min="15376" max="15376" width="5.140625" style="46" customWidth="1"/>
    <col min="15377" max="15377" width="7.140625" style="46" customWidth="1"/>
    <col min="15378" max="15378" width="8.42578125" style="46" customWidth="1"/>
    <col min="15379" max="15379" width="4.5703125" style="46" customWidth="1"/>
    <col min="15380" max="15380" width="4.7109375" style="46" customWidth="1"/>
    <col min="15381" max="15381" width="26.140625" style="46" customWidth="1"/>
    <col min="15382" max="15382" width="6.5703125" style="46" customWidth="1"/>
    <col min="15383" max="15616" width="9.140625" style="46"/>
    <col min="15617" max="15618" width="5.85546875" style="46" customWidth="1"/>
    <col min="15619" max="15619" width="22.42578125" style="46" customWidth="1"/>
    <col min="15620" max="15621" width="7.28515625" style="46" customWidth="1"/>
    <col min="15622" max="15622" width="67.140625" style="46" customWidth="1"/>
    <col min="15623" max="15623" width="10.28515625" style="46" customWidth="1"/>
    <col min="15624" max="15624" width="6.85546875" style="46" customWidth="1"/>
    <col min="15625" max="15625" width="5.85546875" style="46" customWidth="1"/>
    <col min="15626" max="15626" width="10.140625" style="46" customWidth="1"/>
    <col min="15627" max="15627" width="10" style="46" customWidth="1"/>
    <col min="15628" max="15628" width="5.140625" style="46" customWidth="1"/>
    <col min="15629" max="15629" width="5.28515625" style="46" customWidth="1"/>
    <col min="15630" max="15630" width="6.28515625" style="46" customWidth="1"/>
    <col min="15631" max="15631" width="6.85546875" style="46" customWidth="1"/>
    <col min="15632" max="15632" width="5.140625" style="46" customWidth="1"/>
    <col min="15633" max="15633" width="7.140625" style="46" customWidth="1"/>
    <col min="15634" max="15634" width="8.42578125" style="46" customWidth="1"/>
    <col min="15635" max="15635" width="4.5703125" style="46" customWidth="1"/>
    <col min="15636" max="15636" width="4.7109375" style="46" customWidth="1"/>
    <col min="15637" max="15637" width="26.140625" style="46" customWidth="1"/>
    <col min="15638" max="15638" width="6.5703125" style="46" customWidth="1"/>
    <col min="15639" max="15872" width="9.140625" style="46"/>
    <col min="15873" max="15874" width="5.85546875" style="46" customWidth="1"/>
    <col min="15875" max="15875" width="22.42578125" style="46" customWidth="1"/>
    <col min="15876" max="15877" width="7.28515625" style="46" customWidth="1"/>
    <col min="15878" max="15878" width="67.140625" style="46" customWidth="1"/>
    <col min="15879" max="15879" width="10.28515625" style="46" customWidth="1"/>
    <col min="15880" max="15880" width="6.85546875" style="46" customWidth="1"/>
    <col min="15881" max="15881" width="5.85546875" style="46" customWidth="1"/>
    <col min="15882" max="15882" width="10.140625" style="46" customWidth="1"/>
    <col min="15883" max="15883" width="10" style="46" customWidth="1"/>
    <col min="15884" max="15884" width="5.140625" style="46" customWidth="1"/>
    <col min="15885" max="15885" width="5.28515625" style="46" customWidth="1"/>
    <col min="15886" max="15886" width="6.28515625" style="46" customWidth="1"/>
    <col min="15887" max="15887" width="6.85546875" style="46" customWidth="1"/>
    <col min="15888" max="15888" width="5.140625" style="46" customWidth="1"/>
    <col min="15889" max="15889" width="7.140625" style="46" customWidth="1"/>
    <col min="15890" max="15890" width="8.42578125" style="46" customWidth="1"/>
    <col min="15891" max="15891" width="4.5703125" style="46" customWidth="1"/>
    <col min="15892" max="15892" width="4.7109375" style="46" customWidth="1"/>
    <col min="15893" max="15893" width="26.140625" style="46" customWidth="1"/>
    <col min="15894" max="15894" width="6.5703125" style="46" customWidth="1"/>
    <col min="15895" max="16128" width="9.140625" style="46"/>
    <col min="16129" max="16130" width="5.85546875" style="46" customWidth="1"/>
    <col min="16131" max="16131" width="22.42578125" style="46" customWidth="1"/>
    <col min="16132" max="16133" width="7.28515625" style="46" customWidth="1"/>
    <col min="16134" max="16134" width="67.140625" style="46" customWidth="1"/>
    <col min="16135" max="16135" width="10.28515625" style="46" customWidth="1"/>
    <col min="16136" max="16136" width="6.85546875" style="46" customWidth="1"/>
    <col min="16137" max="16137" width="5.85546875" style="46" customWidth="1"/>
    <col min="16138" max="16138" width="10.140625" style="46" customWidth="1"/>
    <col min="16139" max="16139" width="10" style="46" customWidth="1"/>
    <col min="16140" max="16140" width="5.140625" style="46" customWidth="1"/>
    <col min="16141" max="16141" width="5.28515625" style="46" customWidth="1"/>
    <col min="16142" max="16142" width="6.28515625" style="46" customWidth="1"/>
    <col min="16143" max="16143" width="6.85546875" style="46" customWidth="1"/>
    <col min="16144" max="16144" width="5.140625" style="46" customWidth="1"/>
    <col min="16145" max="16145" width="7.140625" style="46" customWidth="1"/>
    <col min="16146" max="16146" width="8.42578125" style="46" customWidth="1"/>
    <col min="16147" max="16147" width="4.5703125" style="46" customWidth="1"/>
    <col min="16148" max="16148" width="4.7109375" style="46" customWidth="1"/>
    <col min="16149" max="16149" width="26.140625" style="46" customWidth="1"/>
    <col min="16150" max="16150" width="6.5703125" style="46" customWidth="1"/>
    <col min="16151" max="16384" width="9.140625" style="46"/>
  </cols>
  <sheetData>
    <row r="2" spans="1:22" ht="23.25" x14ac:dyDescent="0.25">
      <c r="C2" s="185" t="s">
        <v>244</v>
      </c>
      <c r="D2" s="185"/>
      <c r="E2" s="185"/>
      <c r="F2" s="185"/>
      <c r="G2" s="185"/>
      <c r="H2" s="185"/>
      <c r="I2" s="185"/>
      <c r="J2" s="185"/>
      <c r="K2" s="185"/>
      <c r="L2" s="185"/>
      <c r="M2" s="185"/>
      <c r="N2" s="185"/>
      <c r="O2" s="185"/>
      <c r="P2" s="185"/>
      <c r="Q2" s="185"/>
      <c r="R2" s="185"/>
    </row>
    <row r="4" spans="1:22" ht="17.25" customHeight="1" x14ac:dyDescent="0.25">
      <c r="C4" s="186" t="s">
        <v>245</v>
      </c>
      <c r="D4" s="49" t="s">
        <v>246</v>
      </c>
      <c r="E4" s="49" t="s">
        <v>247</v>
      </c>
      <c r="F4" s="188" t="s">
        <v>248</v>
      </c>
      <c r="G4" s="190" t="s">
        <v>249</v>
      </c>
      <c r="H4" s="191"/>
      <c r="I4" s="191"/>
      <c r="J4" s="192"/>
      <c r="K4" s="190" t="s">
        <v>250</v>
      </c>
      <c r="L4" s="191"/>
      <c r="M4" s="191"/>
      <c r="N4" s="191"/>
      <c r="O4" s="191"/>
      <c r="P4" s="192"/>
      <c r="Q4" s="193" t="s">
        <v>251</v>
      </c>
      <c r="R4" s="193"/>
      <c r="S4" s="193"/>
      <c r="T4" s="193"/>
      <c r="U4" s="180" t="s">
        <v>252</v>
      </c>
    </row>
    <row r="5" spans="1:22" ht="24.75" customHeight="1" x14ac:dyDescent="0.25">
      <c r="C5" s="187"/>
      <c r="D5" s="50"/>
      <c r="E5" s="50"/>
      <c r="F5" s="189"/>
      <c r="G5" s="51" t="s">
        <v>253</v>
      </c>
      <c r="H5" s="51" t="s">
        <v>254</v>
      </c>
      <c r="I5" s="51" t="s">
        <v>255</v>
      </c>
      <c r="J5" s="51" t="s">
        <v>256</v>
      </c>
      <c r="K5" s="52" t="s">
        <v>257</v>
      </c>
      <c r="L5" s="53" t="s">
        <v>258</v>
      </c>
      <c r="M5" s="54" t="s">
        <v>259</v>
      </c>
      <c r="N5" s="55" t="s">
        <v>260</v>
      </c>
      <c r="O5" s="56" t="s">
        <v>261</v>
      </c>
      <c r="P5" s="56" t="s">
        <v>262</v>
      </c>
      <c r="Q5" s="57" t="s">
        <v>263</v>
      </c>
      <c r="R5" s="57" t="s">
        <v>264</v>
      </c>
      <c r="S5" s="57" t="s">
        <v>265</v>
      </c>
      <c r="T5" s="57" t="s">
        <v>266</v>
      </c>
      <c r="U5" s="181"/>
    </row>
    <row r="6" spans="1:22" ht="69" customHeight="1" x14ac:dyDescent="0.25">
      <c r="C6" s="58" t="s">
        <v>267</v>
      </c>
      <c r="D6" s="59">
        <v>1</v>
      </c>
      <c r="E6" s="60">
        <v>5</v>
      </c>
      <c r="F6" s="61" t="s">
        <v>268</v>
      </c>
      <c r="G6" s="62" t="s">
        <v>269</v>
      </c>
      <c r="H6" s="62" t="s">
        <v>269</v>
      </c>
      <c r="I6" s="62" t="s">
        <v>269</v>
      </c>
      <c r="J6" s="62" t="s">
        <v>269</v>
      </c>
      <c r="K6" s="63">
        <v>43852</v>
      </c>
      <c r="L6" s="62"/>
      <c r="M6" s="62" t="s">
        <v>269</v>
      </c>
      <c r="N6" s="62" t="s">
        <v>269</v>
      </c>
      <c r="O6" s="62" t="s">
        <v>269</v>
      </c>
      <c r="P6" s="62" t="s">
        <v>269</v>
      </c>
      <c r="Q6" s="64">
        <v>1</v>
      </c>
      <c r="R6" s="64">
        <v>3</v>
      </c>
      <c r="S6" s="64">
        <v>0</v>
      </c>
      <c r="T6" s="64">
        <v>0</v>
      </c>
      <c r="U6" s="58" t="s">
        <v>270</v>
      </c>
    </row>
    <row r="7" spans="1:22" ht="42" customHeight="1" x14ac:dyDescent="0.25">
      <c r="C7" s="58" t="s">
        <v>271</v>
      </c>
      <c r="D7" s="59">
        <v>1</v>
      </c>
      <c r="E7" s="60">
        <v>5</v>
      </c>
      <c r="F7" s="61" t="s">
        <v>272</v>
      </c>
      <c r="G7" s="62"/>
      <c r="H7" s="65" t="s">
        <v>269</v>
      </c>
      <c r="I7" s="65" t="s">
        <v>269</v>
      </c>
      <c r="J7" s="63"/>
      <c r="K7" s="63">
        <v>43859</v>
      </c>
      <c r="L7" s="62"/>
      <c r="M7" s="62" t="s">
        <v>269</v>
      </c>
      <c r="N7" s="62" t="s">
        <v>269</v>
      </c>
      <c r="O7" s="62" t="s">
        <v>269</v>
      </c>
      <c r="P7" s="62"/>
      <c r="Q7" s="64">
        <v>1</v>
      </c>
      <c r="R7" s="64">
        <v>2</v>
      </c>
      <c r="S7" s="64">
        <v>0</v>
      </c>
      <c r="T7" s="64">
        <v>0</v>
      </c>
      <c r="U7" s="58"/>
    </row>
    <row r="8" spans="1:22" ht="62.25" customHeight="1" x14ac:dyDescent="0.25">
      <c r="C8" s="58" t="s">
        <v>273</v>
      </c>
      <c r="D8" s="59">
        <v>1</v>
      </c>
      <c r="E8" s="60">
        <v>5</v>
      </c>
      <c r="F8" s="61" t="s">
        <v>274</v>
      </c>
      <c r="G8" s="62"/>
      <c r="H8" s="62"/>
      <c r="I8" s="66"/>
      <c r="J8" s="62"/>
      <c r="K8" s="63">
        <v>43858</v>
      </c>
      <c r="L8" s="62"/>
      <c r="M8" s="62" t="s">
        <v>269</v>
      </c>
      <c r="N8" s="62" t="s">
        <v>269</v>
      </c>
      <c r="O8" s="62" t="s">
        <v>269</v>
      </c>
      <c r="P8" s="62"/>
      <c r="Q8" s="64">
        <v>1</v>
      </c>
      <c r="R8" s="64">
        <v>6</v>
      </c>
      <c r="S8" s="64">
        <v>0</v>
      </c>
      <c r="T8" s="64">
        <v>0</v>
      </c>
      <c r="U8" s="58"/>
      <c r="V8" s="46" t="s">
        <v>275</v>
      </c>
    </row>
    <row r="9" spans="1:22" ht="51" x14ac:dyDescent="0.25">
      <c r="C9" s="67" t="s">
        <v>276</v>
      </c>
      <c r="D9" s="59">
        <v>1</v>
      </c>
      <c r="E9" s="68">
        <v>2</v>
      </c>
      <c r="F9" s="69" t="s">
        <v>277</v>
      </c>
      <c r="G9" s="62"/>
      <c r="H9" s="62"/>
      <c r="I9" s="65"/>
      <c r="J9" s="62"/>
      <c r="K9" s="63"/>
      <c r="L9" s="62"/>
      <c r="M9" s="62"/>
      <c r="N9" s="62"/>
      <c r="O9" s="62"/>
      <c r="P9" s="62"/>
      <c r="Q9" s="64">
        <v>1</v>
      </c>
      <c r="R9" s="64">
        <v>3</v>
      </c>
      <c r="S9" s="64">
        <v>0</v>
      </c>
      <c r="T9" s="64">
        <v>0</v>
      </c>
      <c r="U9" s="58" t="s">
        <v>278</v>
      </c>
      <c r="V9" s="46" t="s">
        <v>279</v>
      </c>
    </row>
    <row r="10" spans="1:22" ht="56.25" customHeight="1" x14ac:dyDescent="0.25">
      <c r="C10" s="58" t="s">
        <v>280</v>
      </c>
      <c r="D10" s="59">
        <v>1</v>
      </c>
      <c r="E10" s="60">
        <v>5</v>
      </c>
      <c r="F10" s="61" t="s">
        <v>281</v>
      </c>
      <c r="G10" s="62"/>
      <c r="H10" s="62" t="s">
        <v>269</v>
      </c>
      <c r="I10" s="62" t="s">
        <v>269</v>
      </c>
      <c r="J10" s="66"/>
      <c r="K10" s="70">
        <v>43859</v>
      </c>
      <c r="L10" s="62"/>
      <c r="M10" s="62" t="s">
        <v>269</v>
      </c>
      <c r="N10" s="62" t="s">
        <v>269</v>
      </c>
      <c r="O10" s="62" t="s">
        <v>269</v>
      </c>
      <c r="P10" s="62"/>
      <c r="Q10" s="64">
        <v>1</v>
      </c>
      <c r="R10" s="64">
        <v>2</v>
      </c>
      <c r="S10" s="64">
        <v>0</v>
      </c>
      <c r="T10" s="64">
        <v>0</v>
      </c>
      <c r="U10" s="58"/>
    </row>
    <row r="11" spans="1:22" ht="61.5" customHeight="1" x14ac:dyDescent="0.25">
      <c r="C11" s="58" t="s">
        <v>282</v>
      </c>
      <c r="D11" s="59">
        <v>1</v>
      </c>
      <c r="E11" s="60">
        <v>5</v>
      </c>
      <c r="F11" s="61" t="s">
        <v>283</v>
      </c>
      <c r="G11" s="62" t="s">
        <v>269</v>
      </c>
      <c r="H11" s="62" t="s">
        <v>269</v>
      </c>
      <c r="I11" s="62" t="s">
        <v>269</v>
      </c>
      <c r="J11" s="62"/>
      <c r="K11" s="70">
        <v>43859</v>
      </c>
      <c r="L11" s="62"/>
      <c r="M11" s="62" t="s">
        <v>269</v>
      </c>
      <c r="N11" s="62" t="s">
        <v>269</v>
      </c>
      <c r="O11" s="62" t="s">
        <v>269</v>
      </c>
      <c r="P11" s="62"/>
      <c r="Q11" s="64">
        <v>1</v>
      </c>
      <c r="R11" s="64">
        <v>1</v>
      </c>
      <c r="S11" s="64">
        <v>0</v>
      </c>
      <c r="T11" s="64">
        <v>0</v>
      </c>
      <c r="U11" s="58"/>
    </row>
    <row r="12" spans="1:22" ht="63.75" customHeight="1" x14ac:dyDescent="0.25">
      <c r="C12" s="58" t="s">
        <v>284</v>
      </c>
      <c r="D12" s="59">
        <v>1</v>
      </c>
      <c r="E12" s="60">
        <v>5</v>
      </c>
      <c r="F12" s="61" t="s">
        <v>285</v>
      </c>
      <c r="G12" s="62" t="s">
        <v>269</v>
      </c>
      <c r="H12" s="62" t="s">
        <v>269</v>
      </c>
      <c r="I12" s="62" t="s">
        <v>269</v>
      </c>
      <c r="J12" s="63"/>
      <c r="K12" s="63">
        <v>43857</v>
      </c>
      <c r="L12" s="62"/>
      <c r="M12" s="62" t="s">
        <v>269</v>
      </c>
      <c r="N12" s="62" t="s">
        <v>269</v>
      </c>
      <c r="O12" s="62" t="s">
        <v>269</v>
      </c>
      <c r="P12" s="62" t="s">
        <v>269</v>
      </c>
      <c r="Q12" s="64">
        <v>1</v>
      </c>
      <c r="R12" s="64">
        <v>1</v>
      </c>
      <c r="S12" s="64">
        <v>0</v>
      </c>
      <c r="T12" s="64">
        <v>0</v>
      </c>
      <c r="U12" s="58" t="s">
        <v>279</v>
      </c>
    </row>
    <row r="13" spans="1:22" ht="54" customHeight="1" x14ac:dyDescent="0.25">
      <c r="A13" s="182" t="s">
        <v>286</v>
      </c>
      <c r="B13" s="71" t="s">
        <v>287</v>
      </c>
      <c r="C13" s="67" t="s">
        <v>288</v>
      </c>
      <c r="D13" s="59">
        <v>1</v>
      </c>
      <c r="E13" s="68">
        <v>2</v>
      </c>
      <c r="F13" s="69" t="s">
        <v>277</v>
      </c>
      <c r="G13" s="72"/>
      <c r="H13" s="72"/>
      <c r="I13" s="65"/>
      <c r="J13" s="72"/>
      <c r="K13" s="73"/>
      <c r="L13" s="72"/>
      <c r="M13" s="72"/>
      <c r="N13" s="72"/>
      <c r="O13" s="62"/>
      <c r="P13" s="72"/>
      <c r="Q13" s="64">
        <v>0</v>
      </c>
      <c r="R13" s="64">
        <v>0</v>
      </c>
      <c r="S13" s="64">
        <v>0</v>
      </c>
      <c r="T13" s="64">
        <v>0</v>
      </c>
      <c r="U13" s="58" t="s">
        <v>289</v>
      </c>
    </row>
    <row r="14" spans="1:22" ht="39.75" customHeight="1" x14ac:dyDescent="0.25">
      <c r="A14" s="182"/>
      <c r="B14" s="71" t="s">
        <v>269</v>
      </c>
      <c r="C14" s="58" t="s">
        <v>290</v>
      </c>
      <c r="D14" s="59">
        <v>1</v>
      </c>
      <c r="E14" s="60">
        <v>5</v>
      </c>
      <c r="F14" s="61" t="s">
        <v>291</v>
      </c>
      <c r="G14" s="64"/>
      <c r="H14" s="62" t="s">
        <v>269</v>
      </c>
      <c r="I14" s="65" t="s">
        <v>269</v>
      </c>
      <c r="J14" s="64"/>
      <c r="K14" s="74">
        <v>43856</v>
      </c>
      <c r="L14" s="64"/>
      <c r="M14" s="62" t="s">
        <v>269</v>
      </c>
      <c r="N14" s="62" t="s">
        <v>269</v>
      </c>
      <c r="O14" s="62" t="s">
        <v>269</v>
      </c>
      <c r="P14" s="64"/>
      <c r="Q14" s="64">
        <v>1</v>
      </c>
      <c r="R14" s="64">
        <v>4</v>
      </c>
      <c r="S14" s="64">
        <v>0</v>
      </c>
      <c r="T14" s="64">
        <v>0</v>
      </c>
      <c r="U14" s="58" t="s">
        <v>292</v>
      </c>
    </row>
    <row r="15" spans="1:22" ht="216.75" x14ac:dyDescent="0.25">
      <c r="A15" s="182"/>
      <c r="B15" s="71" t="s">
        <v>269</v>
      </c>
      <c r="C15" s="58" t="s">
        <v>293</v>
      </c>
      <c r="D15" s="59">
        <v>1</v>
      </c>
      <c r="E15" s="60">
        <v>5</v>
      </c>
      <c r="F15" s="61" t="s">
        <v>294</v>
      </c>
      <c r="G15" s="64"/>
      <c r="H15" s="62" t="s">
        <v>269</v>
      </c>
      <c r="I15" s="65" t="s">
        <v>269</v>
      </c>
      <c r="J15" s="64"/>
      <c r="K15" s="74">
        <v>43859</v>
      </c>
      <c r="L15" s="64"/>
      <c r="M15" s="62" t="s">
        <v>269</v>
      </c>
      <c r="N15" s="62" t="s">
        <v>269</v>
      </c>
      <c r="O15" s="62" t="s">
        <v>269</v>
      </c>
      <c r="P15" s="64"/>
      <c r="Q15" s="64">
        <v>1</v>
      </c>
      <c r="R15" s="64">
        <v>3</v>
      </c>
      <c r="S15" s="64">
        <v>0</v>
      </c>
      <c r="T15" s="64">
        <v>0</v>
      </c>
      <c r="U15" s="58" t="s">
        <v>295</v>
      </c>
    </row>
    <row r="16" spans="1:22" ht="33.75" customHeight="1" x14ac:dyDescent="0.25">
      <c r="A16" s="182"/>
      <c r="B16" s="71" t="s">
        <v>269</v>
      </c>
      <c r="C16" s="67" t="s">
        <v>296</v>
      </c>
      <c r="D16" s="59">
        <v>1</v>
      </c>
      <c r="E16" s="68">
        <v>2</v>
      </c>
      <c r="F16" s="69" t="s">
        <v>277</v>
      </c>
      <c r="G16" s="64"/>
      <c r="H16" s="64"/>
      <c r="I16" s="64"/>
      <c r="J16" s="64"/>
      <c r="K16" s="74"/>
      <c r="L16" s="64"/>
      <c r="M16" s="64"/>
      <c r="N16" s="64"/>
      <c r="O16" s="66"/>
      <c r="P16" s="64"/>
      <c r="Q16" s="64">
        <v>1</v>
      </c>
      <c r="R16" s="64">
        <v>4</v>
      </c>
      <c r="S16" s="64">
        <v>0</v>
      </c>
      <c r="T16" s="64">
        <v>0</v>
      </c>
      <c r="U16" s="58" t="s">
        <v>278</v>
      </c>
    </row>
    <row r="17" spans="1:24" ht="82.5" customHeight="1" x14ac:dyDescent="0.25">
      <c r="A17" s="182"/>
      <c r="B17" s="71"/>
      <c r="C17" s="58" t="s">
        <v>297</v>
      </c>
      <c r="D17" s="59">
        <v>1</v>
      </c>
      <c r="E17" s="60">
        <v>5</v>
      </c>
      <c r="F17" s="61" t="s">
        <v>298</v>
      </c>
      <c r="G17" s="62" t="s">
        <v>269</v>
      </c>
      <c r="H17" s="62" t="s">
        <v>269</v>
      </c>
      <c r="I17" s="62" t="s">
        <v>269</v>
      </c>
      <c r="J17" s="64"/>
      <c r="K17" s="74">
        <v>43811</v>
      </c>
      <c r="L17" s="64"/>
      <c r="M17" s="64"/>
      <c r="N17" s="64"/>
      <c r="O17" s="66"/>
      <c r="P17" s="62" t="s">
        <v>269</v>
      </c>
      <c r="Q17" s="64">
        <v>0</v>
      </c>
      <c r="R17" s="64">
        <v>0</v>
      </c>
      <c r="S17" s="64">
        <v>0</v>
      </c>
      <c r="T17" s="64">
        <v>0</v>
      </c>
      <c r="U17" s="58" t="s">
        <v>299</v>
      </c>
    </row>
    <row r="18" spans="1:24" ht="50.25" customHeight="1" x14ac:dyDescent="0.25">
      <c r="C18" s="58" t="s">
        <v>300</v>
      </c>
      <c r="D18" s="59">
        <v>1</v>
      </c>
      <c r="E18" s="60">
        <v>5</v>
      </c>
      <c r="F18" s="61" t="s">
        <v>301</v>
      </c>
      <c r="G18" s="62" t="s">
        <v>269</v>
      </c>
      <c r="H18" s="65" t="s">
        <v>269</v>
      </c>
      <c r="I18" s="62" t="s">
        <v>269</v>
      </c>
      <c r="J18" s="70"/>
      <c r="K18" s="63">
        <v>43859</v>
      </c>
      <c r="L18" s="62"/>
      <c r="M18" s="62" t="s">
        <v>269</v>
      </c>
      <c r="N18" s="62" t="s">
        <v>269</v>
      </c>
      <c r="O18" s="62" t="s">
        <v>269</v>
      </c>
      <c r="P18" s="62" t="s">
        <v>269</v>
      </c>
      <c r="Q18" s="64">
        <v>1</v>
      </c>
      <c r="R18" s="64">
        <v>3</v>
      </c>
      <c r="S18" s="64">
        <v>0</v>
      </c>
      <c r="T18" s="64">
        <v>0</v>
      </c>
      <c r="U18" s="58"/>
    </row>
    <row r="19" spans="1:24" ht="99" customHeight="1" x14ac:dyDescent="0.25">
      <c r="C19" s="75" t="s">
        <v>302</v>
      </c>
      <c r="D19" s="59">
        <v>1</v>
      </c>
      <c r="E19" s="76">
        <v>4</v>
      </c>
      <c r="F19" s="61" t="s">
        <v>303</v>
      </c>
      <c r="G19" s="62"/>
      <c r="H19" s="62"/>
      <c r="I19" s="62" t="s">
        <v>269</v>
      </c>
      <c r="J19" s="62"/>
      <c r="K19" s="65"/>
      <c r="L19" s="62"/>
      <c r="M19" s="62"/>
      <c r="N19" s="62"/>
      <c r="O19" s="62"/>
      <c r="P19" s="62"/>
      <c r="Q19" s="64">
        <v>1</v>
      </c>
      <c r="R19" s="64">
        <v>4</v>
      </c>
      <c r="S19" s="64">
        <v>0</v>
      </c>
      <c r="T19" s="64">
        <v>0</v>
      </c>
      <c r="U19" s="183" t="s">
        <v>304</v>
      </c>
      <c r="V19" s="184"/>
      <c r="W19" s="184"/>
      <c r="X19" s="184"/>
    </row>
    <row r="20" spans="1:24" ht="49.5" customHeight="1" x14ac:dyDescent="0.25">
      <c r="C20" s="58" t="s">
        <v>305</v>
      </c>
      <c r="D20" s="59">
        <v>1</v>
      </c>
      <c r="E20" s="60">
        <v>5</v>
      </c>
      <c r="F20" s="61" t="s">
        <v>306</v>
      </c>
      <c r="G20" s="62" t="s">
        <v>269</v>
      </c>
      <c r="H20" s="62"/>
      <c r="I20" s="62" t="s">
        <v>269</v>
      </c>
      <c r="J20" s="62" t="s">
        <v>269</v>
      </c>
      <c r="K20" s="63">
        <v>43852</v>
      </c>
      <c r="L20" s="62"/>
      <c r="M20" s="62" t="s">
        <v>269</v>
      </c>
      <c r="N20" s="62" t="s">
        <v>269</v>
      </c>
      <c r="O20" s="62" t="s">
        <v>269</v>
      </c>
      <c r="P20" s="62" t="s">
        <v>269</v>
      </c>
      <c r="Q20" s="64">
        <v>1</v>
      </c>
      <c r="R20" s="64">
        <v>3</v>
      </c>
      <c r="S20" s="64">
        <v>0</v>
      </c>
      <c r="T20" s="64">
        <v>0</v>
      </c>
      <c r="U20" s="58"/>
    </row>
    <row r="21" spans="1:24" ht="88.5" customHeight="1" x14ac:dyDescent="0.25">
      <c r="C21" s="58" t="s">
        <v>307</v>
      </c>
      <c r="D21" s="59">
        <v>1</v>
      </c>
      <c r="E21" s="76">
        <v>4</v>
      </c>
      <c r="F21" s="61" t="s">
        <v>308</v>
      </c>
      <c r="G21" s="62" t="s">
        <v>269</v>
      </c>
      <c r="H21" s="62" t="s">
        <v>269</v>
      </c>
      <c r="I21" s="62" t="s">
        <v>269</v>
      </c>
      <c r="J21" s="70"/>
      <c r="K21" s="63">
        <v>43859</v>
      </c>
      <c r="L21" s="62"/>
      <c r="M21" s="62" t="s">
        <v>269</v>
      </c>
      <c r="N21" s="62" t="s">
        <v>269</v>
      </c>
      <c r="O21" s="62" t="s">
        <v>269</v>
      </c>
      <c r="P21" s="62" t="s">
        <v>269</v>
      </c>
      <c r="Q21" s="64">
        <v>3</v>
      </c>
      <c r="R21" s="64">
        <v>7</v>
      </c>
      <c r="S21" s="64">
        <v>0</v>
      </c>
      <c r="T21" s="64">
        <v>0</v>
      </c>
      <c r="U21" s="58" t="s">
        <v>309</v>
      </c>
    </row>
    <row r="22" spans="1:24" ht="51" customHeight="1" x14ac:dyDescent="0.25">
      <c r="C22" s="58" t="s">
        <v>310</v>
      </c>
      <c r="D22" s="59">
        <v>1</v>
      </c>
      <c r="E22" s="60">
        <v>5</v>
      </c>
      <c r="F22" s="61" t="s">
        <v>311</v>
      </c>
      <c r="G22" s="62"/>
      <c r="H22" s="62" t="s">
        <v>269</v>
      </c>
      <c r="I22" s="62" t="s">
        <v>269</v>
      </c>
      <c r="J22" s="62" t="s">
        <v>269</v>
      </c>
      <c r="K22" s="63">
        <v>43849</v>
      </c>
      <c r="L22" s="62" t="s">
        <v>269</v>
      </c>
      <c r="M22" s="62" t="s">
        <v>269</v>
      </c>
      <c r="N22" s="62" t="s">
        <v>269</v>
      </c>
      <c r="O22" s="62" t="s">
        <v>269</v>
      </c>
      <c r="P22" s="62"/>
      <c r="Q22" s="64">
        <v>1</v>
      </c>
      <c r="R22" s="64">
        <v>1</v>
      </c>
      <c r="S22" s="64">
        <v>0</v>
      </c>
      <c r="T22" s="64">
        <v>0</v>
      </c>
      <c r="U22" s="58"/>
    </row>
    <row r="23" spans="1:24" ht="50.25" customHeight="1" x14ac:dyDescent="0.25">
      <c r="C23" s="58" t="s">
        <v>312</v>
      </c>
      <c r="D23" s="59">
        <v>1</v>
      </c>
      <c r="E23" s="60">
        <v>5</v>
      </c>
      <c r="F23" s="61" t="s">
        <v>285</v>
      </c>
      <c r="G23" s="62" t="s">
        <v>269</v>
      </c>
      <c r="H23" s="62" t="s">
        <v>269</v>
      </c>
      <c r="I23" s="62" t="s">
        <v>269</v>
      </c>
      <c r="J23" s="63"/>
      <c r="K23" s="63">
        <v>43857</v>
      </c>
      <c r="L23" s="62"/>
      <c r="M23" s="62" t="s">
        <v>269</v>
      </c>
      <c r="N23" s="62" t="s">
        <v>269</v>
      </c>
      <c r="O23" s="62" t="s">
        <v>269</v>
      </c>
      <c r="P23" s="62" t="s">
        <v>269</v>
      </c>
      <c r="Q23" s="64">
        <v>1</v>
      </c>
      <c r="R23" s="64">
        <v>2</v>
      </c>
      <c r="S23" s="64">
        <v>0</v>
      </c>
      <c r="T23" s="64">
        <v>0</v>
      </c>
      <c r="U23" s="58"/>
    </row>
    <row r="24" spans="1:24" ht="62.25" customHeight="1" x14ac:dyDescent="0.25">
      <c r="B24" s="46" t="s">
        <v>269</v>
      </c>
      <c r="C24" s="58" t="s">
        <v>313</v>
      </c>
      <c r="D24" s="59">
        <v>1</v>
      </c>
      <c r="E24" s="60">
        <v>5</v>
      </c>
      <c r="F24" s="61" t="s">
        <v>301</v>
      </c>
      <c r="G24" s="62" t="s">
        <v>269</v>
      </c>
      <c r="H24" s="62" t="s">
        <v>269</v>
      </c>
      <c r="I24" s="62" t="s">
        <v>269</v>
      </c>
      <c r="J24" s="62"/>
      <c r="K24" s="63">
        <v>43858</v>
      </c>
      <c r="L24" s="62"/>
      <c r="M24" s="62" t="s">
        <v>269</v>
      </c>
      <c r="N24" s="62" t="s">
        <v>269</v>
      </c>
      <c r="O24" s="62" t="s">
        <v>269</v>
      </c>
      <c r="P24" s="62" t="s">
        <v>269</v>
      </c>
      <c r="Q24" s="64">
        <v>1</v>
      </c>
      <c r="R24" s="64">
        <v>2</v>
      </c>
      <c r="S24" s="64">
        <v>0</v>
      </c>
      <c r="T24" s="64">
        <v>0</v>
      </c>
      <c r="U24" s="58" t="s">
        <v>314</v>
      </c>
    </row>
    <row r="25" spans="1:24" ht="60.75" customHeight="1" x14ac:dyDescent="0.25">
      <c r="C25" s="75" t="s">
        <v>315</v>
      </c>
      <c r="D25" s="59">
        <v>1</v>
      </c>
      <c r="E25" s="76">
        <v>4</v>
      </c>
      <c r="F25" s="61" t="s">
        <v>285</v>
      </c>
      <c r="G25" s="62" t="s">
        <v>269</v>
      </c>
      <c r="H25" s="62" t="s">
        <v>269</v>
      </c>
      <c r="I25" s="62" t="s">
        <v>269</v>
      </c>
      <c r="J25" s="62"/>
      <c r="K25" s="65"/>
      <c r="L25" s="62"/>
      <c r="M25" s="62"/>
      <c r="N25" s="62"/>
      <c r="O25" s="62"/>
      <c r="P25" s="62"/>
      <c r="Q25" s="64">
        <v>1</v>
      </c>
      <c r="R25" s="64">
        <v>2</v>
      </c>
      <c r="S25" s="64">
        <v>0</v>
      </c>
      <c r="T25" s="64">
        <v>0</v>
      </c>
      <c r="U25" s="75" t="s">
        <v>316</v>
      </c>
    </row>
    <row r="26" spans="1:24" ht="51" x14ac:dyDescent="0.25">
      <c r="C26" s="58" t="s">
        <v>317</v>
      </c>
      <c r="D26" s="59">
        <v>1</v>
      </c>
      <c r="E26" s="60">
        <v>5</v>
      </c>
      <c r="F26" s="61" t="s">
        <v>301</v>
      </c>
      <c r="G26" s="62" t="s">
        <v>269</v>
      </c>
      <c r="H26" s="62" t="s">
        <v>269</v>
      </c>
      <c r="I26" s="62" t="s">
        <v>269</v>
      </c>
      <c r="J26" s="72"/>
      <c r="K26" s="63">
        <v>43851</v>
      </c>
      <c r="L26" s="72"/>
      <c r="M26" s="62" t="s">
        <v>269</v>
      </c>
      <c r="N26" s="62" t="s">
        <v>269</v>
      </c>
      <c r="O26" s="62" t="s">
        <v>269</v>
      </c>
      <c r="P26" s="72"/>
      <c r="Q26" s="64">
        <v>1</v>
      </c>
      <c r="R26" s="64">
        <v>1</v>
      </c>
      <c r="S26" s="64">
        <v>0</v>
      </c>
      <c r="T26" s="64">
        <v>0</v>
      </c>
      <c r="U26" s="58"/>
    </row>
    <row r="27" spans="1:24" ht="51" x14ac:dyDescent="0.25">
      <c r="C27" s="58" t="s">
        <v>318</v>
      </c>
      <c r="D27" s="59">
        <v>1</v>
      </c>
      <c r="E27" s="60">
        <v>5</v>
      </c>
      <c r="F27" s="61" t="s">
        <v>301</v>
      </c>
      <c r="G27" s="62" t="s">
        <v>269</v>
      </c>
      <c r="H27" s="62" t="s">
        <v>269</v>
      </c>
      <c r="I27" s="62" t="s">
        <v>269</v>
      </c>
      <c r="J27" s="64"/>
      <c r="K27" s="63">
        <v>43851</v>
      </c>
      <c r="L27" s="64"/>
      <c r="M27" s="62" t="s">
        <v>269</v>
      </c>
      <c r="N27" s="62" t="s">
        <v>269</v>
      </c>
      <c r="O27" s="62" t="s">
        <v>269</v>
      </c>
      <c r="P27" s="64"/>
      <c r="Q27" s="64">
        <v>3</v>
      </c>
      <c r="R27" s="64">
        <v>5</v>
      </c>
      <c r="S27" s="64">
        <v>0</v>
      </c>
      <c r="T27" s="64">
        <v>1</v>
      </c>
      <c r="U27" s="58"/>
    </row>
    <row r="28" spans="1:24" ht="40.5" customHeight="1" x14ac:dyDescent="0.25">
      <c r="C28" s="58" t="s">
        <v>319</v>
      </c>
      <c r="D28" s="59">
        <v>1</v>
      </c>
      <c r="E28" s="60">
        <v>5</v>
      </c>
      <c r="F28" s="61" t="s">
        <v>320</v>
      </c>
      <c r="G28" s="64"/>
      <c r="H28" s="62" t="s">
        <v>269</v>
      </c>
      <c r="I28" s="62" t="s">
        <v>269</v>
      </c>
      <c r="J28" s="72"/>
      <c r="K28" s="74">
        <v>43853</v>
      </c>
      <c r="L28" s="64"/>
      <c r="M28" s="62" t="s">
        <v>269</v>
      </c>
      <c r="N28" s="62" t="s">
        <v>269</v>
      </c>
      <c r="O28" s="62" t="s">
        <v>269</v>
      </c>
      <c r="P28" s="64"/>
      <c r="Q28" s="64">
        <v>1</v>
      </c>
      <c r="R28" s="64">
        <v>1</v>
      </c>
      <c r="S28" s="64">
        <v>0</v>
      </c>
      <c r="T28" s="64">
        <v>0</v>
      </c>
      <c r="U28" s="58"/>
    </row>
    <row r="29" spans="1:24" ht="51" x14ac:dyDescent="0.25">
      <c r="C29" s="67" t="s">
        <v>321</v>
      </c>
      <c r="D29" s="59">
        <v>1</v>
      </c>
      <c r="E29" s="68">
        <v>2</v>
      </c>
      <c r="F29" s="69" t="s">
        <v>277</v>
      </c>
      <c r="G29" s="64"/>
      <c r="H29" s="64"/>
      <c r="I29" s="62"/>
      <c r="J29" s="72"/>
      <c r="K29" s="74"/>
      <c r="L29" s="64"/>
      <c r="M29" s="64"/>
      <c r="N29" s="64"/>
      <c r="O29" s="66"/>
      <c r="P29" s="64"/>
      <c r="Q29" s="64">
        <v>1</v>
      </c>
      <c r="R29" s="64">
        <v>1</v>
      </c>
      <c r="S29" s="64">
        <v>0</v>
      </c>
      <c r="T29" s="64">
        <v>0</v>
      </c>
      <c r="U29" s="58" t="s">
        <v>278</v>
      </c>
    </row>
    <row r="30" spans="1:24" ht="51" x14ac:dyDescent="0.25">
      <c r="C30" s="67" t="s">
        <v>322</v>
      </c>
      <c r="D30" s="59">
        <v>1</v>
      </c>
      <c r="E30" s="68">
        <v>2</v>
      </c>
      <c r="F30" s="69" t="s">
        <v>277</v>
      </c>
      <c r="G30" s="64"/>
      <c r="H30" s="64"/>
      <c r="I30" s="64"/>
      <c r="J30" s="72"/>
      <c r="K30" s="74"/>
      <c r="L30" s="64"/>
      <c r="M30" s="64"/>
      <c r="N30" s="64"/>
      <c r="O30" s="66"/>
      <c r="P30" s="64"/>
      <c r="Q30" s="64">
        <v>1</v>
      </c>
      <c r="R30" s="64">
        <v>2</v>
      </c>
      <c r="S30" s="64">
        <v>0</v>
      </c>
      <c r="T30" s="64">
        <v>0</v>
      </c>
      <c r="U30" s="58" t="s">
        <v>278</v>
      </c>
    </row>
    <row r="31" spans="1:24" ht="51" x14ac:dyDescent="0.25">
      <c r="C31" s="67" t="s">
        <v>323</v>
      </c>
      <c r="D31" s="59">
        <v>1</v>
      </c>
      <c r="E31" s="68">
        <v>2</v>
      </c>
      <c r="F31" s="69" t="s">
        <v>277</v>
      </c>
      <c r="G31" s="66"/>
      <c r="H31" s="66"/>
      <c r="I31" s="66"/>
      <c r="J31" s="62"/>
      <c r="K31" s="63"/>
      <c r="L31" s="66"/>
      <c r="M31" s="66"/>
      <c r="N31" s="66"/>
      <c r="O31" s="66"/>
      <c r="P31" s="66"/>
      <c r="Q31" s="64">
        <v>1</v>
      </c>
      <c r="R31" s="64">
        <v>2</v>
      </c>
      <c r="S31" s="64">
        <v>0</v>
      </c>
      <c r="T31" s="64">
        <v>0</v>
      </c>
      <c r="U31" s="58" t="s">
        <v>278</v>
      </c>
    </row>
    <row r="32" spans="1:24" ht="63.75" x14ac:dyDescent="0.25">
      <c r="C32" s="58" t="s">
        <v>324</v>
      </c>
      <c r="D32" s="59">
        <v>1</v>
      </c>
      <c r="E32" s="76">
        <v>4</v>
      </c>
      <c r="F32" s="69" t="s">
        <v>277</v>
      </c>
      <c r="G32" s="64"/>
      <c r="H32" s="64"/>
      <c r="I32" s="65" t="s">
        <v>269</v>
      </c>
      <c r="J32" s="72"/>
      <c r="K32" s="74">
        <v>43851</v>
      </c>
      <c r="L32" s="64"/>
      <c r="M32" s="62" t="s">
        <v>269</v>
      </c>
      <c r="N32" s="62" t="s">
        <v>269</v>
      </c>
      <c r="O32" s="66"/>
      <c r="P32" s="64"/>
      <c r="Q32" s="64">
        <v>1</v>
      </c>
      <c r="R32" s="64">
        <v>2</v>
      </c>
      <c r="S32" s="64">
        <v>0</v>
      </c>
      <c r="T32" s="64">
        <v>0</v>
      </c>
      <c r="U32" s="58" t="s">
        <v>325</v>
      </c>
    </row>
    <row r="33" spans="2:21" ht="51" x14ac:dyDescent="0.25">
      <c r="C33" s="67" t="s">
        <v>326</v>
      </c>
      <c r="D33" s="59">
        <v>1</v>
      </c>
      <c r="E33" s="68">
        <v>2</v>
      </c>
      <c r="F33" s="69" t="s">
        <v>277</v>
      </c>
      <c r="G33" s="64"/>
      <c r="H33" s="64"/>
      <c r="I33" s="64"/>
      <c r="J33" s="72"/>
      <c r="K33" s="74"/>
      <c r="L33" s="64"/>
      <c r="M33" s="64"/>
      <c r="N33" s="64"/>
      <c r="O33" s="66"/>
      <c r="P33" s="64"/>
      <c r="Q33" s="64">
        <v>1</v>
      </c>
      <c r="R33" s="64">
        <v>2</v>
      </c>
      <c r="S33" s="64">
        <v>0</v>
      </c>
      <c r="T33" s="64">
        <v>0</v>
      </c>
      <c r="U33" s="58" t="s">
        <v>278</v>
      </c>
    </row>
    <row r="34" spans="2:21" ht="25.5" customHeight="1" x14ac:dyDescent="0.25">
      <c r="C34" s="58" t="s">
        <v>327</v>
      </c>
      <c r="D34" s="59">
        <v>1</v>
      </c>
      <c r="E34" s="60">
        <v>5</v>
      </c>
      <c r="F34" s="61" t="s">
        <v>328</v>
      </c>
      <c r="G34" s="64"/>
      <c r="H34" s="64"/>
      <c r="I34" s="65" t="s">
        <v>269</v>
      </c>
      <c r="J34" s="72"/>
      <c r="K34" s="74">
        <v>43847</v>
      </c>
      <c r="L34" s="64"/>
      <c r="M34" s="62" t="s">
        <v>269</v>
      </c>
      <c r="N34" s="62" t="s">
        <v>269</v>
      </c>
      <c r="O34" s="62" t="s">
        <v>269</v>
      </c>
      <c r="P34" s="62" t="s">
        <v>269</v>
      </c>
      <c r="Q34" s="64">
        <v>1</v>
      </c>
      <c r="R34" s="64">
        <v>2</v>
      </c>
      <c r="S34" s="64">
        <v>0</v>
      </c>
      <c r="T34" s="64">
        <v>0</v>
      </c>
      <c r="U34" s="58" t="s">
        <v>329</v>
      </c>
    </row>
    <row r="35" spans="2:21" ht="51" x14ac:dyDescent="0.25">
      <c r="C35" s="67" t="s">
        <v>330</v>
      </c>
      <c r="D35" s="59">
        <v>1</v>
      </c>
      <c r="E35" s="68">
        <v>2</v>
      </c>
      <c r="F35" s="69" t="s">
        <v>277</v>
      </c>
      <c r="G35" s="64"/>
      <c r="H35" s="64"/>
      <c r="I35" s="64"/>
      <c r="J35" s="72"/>
      <c r="K35" s="74"/>
      <c r="L35" s="64"/>
      <c r="M35" s="64"/>
      <c r="N35" s="64"/>
      <c r="O35" s="66"/>
      <c r="P35" s="64"/>
      <c r="Q35" s="64">
        <v>0</v>
      </c>
      <c r="R35" s="64">
        <v>0</v>
      </c>
      <c r="S35" s="64">
        <v>0</v>
      </c>
      <c r="T35" s="64">
        <v>0</v>
      </c>
      <c r="U35" s="58" t="s">
        <v>331</v>
      </c>
    </row>
    <row r="36" spans="2:21" ht="36" customHeight="1" x14ac:dyDescent="0.25">
      <c r="C36" s="58" t="s">
        <v>332</v>
      </c>
      <c r="D36" s="59">
        <v>1</v>
      </c>
      <c r="E36" s="60">
        <v>5</v>
      </c>
      <c r="F36" s="61" t="s">
        <v>320</v>
      </c>
      <c r="G36" s="64"/>
      <c r="H36" s="64"/>
      <c r="I36" s="64"/>
      <c r="J36" s="72"/>
      <c r="K36" s="74">
        <v>43854</v>
      </c>
      <c r="L36" s="64"/>
      <c r="M36" s="62" t="s">
        <v>269</v>
      </c>
      <c r="N36" s="62" t="s">
        <v>269</v>
      </c>
      <c r="O36" s="62" t="s">
        <v>269</v>
      </c>
      <c r="P36" s="64"/>
      <c r="Q36" s="64">
        <v>1</v>
      </c>
      <c r="R36" s="64">
        <v>2</v>
      </c>
      <c r="S36" s="64">
        <v>0</v>
      </c>
      <c r="T36" s="64">
        <v>0</v>
      </c>
      <c r="U36" s="58"/>
    </row>
    <row r="37" spans="2:21" ht="51" x14ac:dyDescent="0.25">
      <c r="C37" s="67" t="s">
        <v>333</v>
      </c>
      <c r="D37" s="59">
        <v>1</v>
      </c>
      <c r="E37" s="68">
        <v>2</v>
      </c>
      <c r="F37" s="69" t="s">
        <v>277</v>
      </c>
      <c r="G37" s="64"/>
      <c r="H37" s="64"/>
      <c r="I37" s="64"/>
      <c r="J37" s="72"/>
      <c r="K37" s="74"/>
      <c r="L37" s="64"/>
      <c r="M37" s="64"/>
      <c r="N37" s="64"/>
      <c r="O37" s="66"/>
      <c r="P37" s="64"/>
      <c r="Q37" s="64">
        <v>1</v>
      </c>
      <c r="R37" s="64">
        <v>2</v>
      </c>
      <c r="S37" s="64">
        <v>0</v>
      </c>
      <c r="T37" s="64">
        <v>0</v>
      </c>
      <c r="U37" s="58" t="s">
        <v>278</v>
      </c>
    </row>
    <row r="38" spans="2:21" ht="51" x14ac:dyDescent="0.25">
      <c r="C38" s="67" t="s">
        <v>334</v>
      </c>
      <c r="D38" s="59">
        <v>1</v>
      </c>
      <c r="E38" s="68">
        <v>2</v>
      </c>
      <c r="F38" s="69" t="s">
        <v>277</v>
      </c>
      <c r="G38" s="64"/>
      <c r="H38" s="64"/>
      <c r="I38" s="64"/>
      <c r="J38" s="72"/>
      <c r="K38" s="74"/>
      <c r="L38" s="64"/>
      <c r="M38" s="64"/>
      <c r="N38" s="64"/>
      <c r="O38" s="66"/>
      <c r="P38" s="64"/>
      <c r="Q38" s="64">
        <v>1</v>
      </c>
      <c r="R38" s="64">
        <v>1</v>
      </c>
      <c r="S38" s="64">
        <v>0</v>
      </c>
      <c r="T38" s="64">
        <v>0</v>
      </c>
      <c r="U38" s="58" t="s">
        <v>278</v>
      </c>
    </row>
    <row r="39" spans="2:21" ht="51" x14ac:dyDescent="0.25">
      <c r="C39" s="67" t="s">
        <v>335</v>
      </c>
      <c r="D39" s="59">
        <v>1</v>
      </c>
      <c r="E39" s="68">
        <v>2</v>
      </c>
      <c r="F39" s="69" t="s">
        <v>277</v>
      </c>
      <c r="G39" s="64"/>
      <c r="H39" s="64"/>
      <c r="I39" s="64"/>
      <c r="J39" s="72"/>
      <c r="K39" s="74"/>
      <c r="L39" s="64"/>
      <c r="M39" s="64"/>
      <c r="N39" s="64"/>
      <c r="O39" s="66"/>
      <c r="P39" s="64"/>
      <c r="Q39" s="64">
        <v>1</v>
      </c>
      <c r="R39" s="64">
        <v>2</v>
      </c>
      <c r="S39" s="64">
        <v>0</v>
      </c>
      <c r="T39" s="64">
        <v>0</v>
      </c>
      <c r="U39" s="58" t="s">
        <v>278</v>
      </c>
    </row>
    <row r="40" spans="2:21" ht="25.5" customHeight="1" x14ac:dyDescent="0.25">
      <c r="C40" s="58" t="s">
        <v>336</v>
      </c>
      <c r="D40" s="59">
        <v>1</v>
      </c>
      <c r="E40" s="76">
        <v>4</v>
      </c>
      <c r="F40" s="61" t="s">
        <v>328</v>
      </c>
      <c r="G40" s="62"/>
      <c r="H40" s="62"/>
      <c r="I40" s="62" t="s">
        <v>269</v>
      </c>
      <c r="J40" s="62"/>
      <c r="K40" s="63">
        <v>43852</v>
      </c>
      <c r="L40" s="62"/>
      <c r="M40" s="62" t="s">
        <v>269</v>
      </c>
      <c r="N40" s="62" t="s">
        <v>269</v>
      </c>
      <c r="O40" s="62" t="s">
        <v>269</v>
      </c>
      <c r="P40" s="62"/>
      <c r="Q40" s="64">
        <v>1</v>
      </c>
      <c r="R40" s="64">
        <v>1</v>
      </c>
      <c r="S40" s="64">
        <v>0</v>
      </c>
      <c r="T40" s="64">
        <v>0</v>
      </c>
      <c r="U40" s="58" t="s">
        <v>337</v>
      </c>
    </row>
    <row r="41" spans="2:21" ht="51" x14ac:dyDescent="0.25">
      <c r="C41" s="67" t="s">
        <v>338</v>
      </c>
      <c r="D41" s="59">
        <v>1</v>
      </c>
      <c r="E41" s="68">
        <v>2</v>
      </c>
      <c r="F41" s="69" t="s">
        <v>277</v>
      </c>
      <c r="G41" s="64"/>
      <c r="H41" s="64"/>
      <c r="I41" s="64"/>
      <c r="J41" s="72"/>
      <c r="K41" s="74"/>
      <c r="L41" s="64"/>
      <c r="M41" s="64"/>
      <c r="N41" s="64"/>
      <c r="O41" s="66"/>
      <c r="P41" s="64"/>
      <c r="Q41" s="64">
        <v>1</v>
      </c>
      <c r="R41" s="64">
        <v>1</v>
      </c>
      <c r="S41" s="64">
        <v>0</v>
      </c>
      <c r="T41" s="64">
        <v>0</v>
      </c>
      <c r="U41" s="58" t="s">
        <v>278</v>
      </c>
    </row>
    <row r="42" spans="2:21" ht="25.5" customHeight="1" x14ac:dyDescent="0.25">
      <c r="C42" s="58" t="s">
        <v>339</v>
      </c>
      <c r="D42" s="59">
        <v>1</v>
      </c>
      <c r="E42" s="60">
        <v>5</v>
      </c>
      <c r="F42" s="61" t="s">
        <v>328</v>
      </c>
      <c r="G42" s="64"/>
      <c r="H42" s="64"/>
      <c r="I42" s="62" t="s">
        <v>269</v>
      </c>
      <c r="J42" s="72"/>
      <c r="K42" s="74">
        <v>43850</v>
      </c>
      <c r="L42" s="64"/>
      <c r="M42" s="62" t="s">
        <v>269</v>
      </c>
      <c r="N42" s="62" t="s">
        <v>269</v>
      </c>
      <c r="O42" s="62" t="s">
        <v>269</v>
      </c>
      <c r="P42" s="62" t="s">
        <v>269</v>
      </c>
      <c r="Q42" s="64">
        <v>1</v>
      </c>
      <c r="R42" s="64">
        <v>1</v>
      </c>
      <c r="S42" s="64">
        <v>0</v>
      </c>
      <c r="T42" s="64">
        <v>0</v>
      </c>
      <c r="U42" s="58"/>
    </row>
    <row r="43" spans="2:21" ht="51" x14ac:dyDescent="0.25">
      <c r="C43" s="67" t="s">
        <v>340</v>
      </c>
      <c r="D43" s="59">
        <v>1</v>
      </c>
      <c r="E43" s="68">
        <v>2</v>
      </c>
      <c r="F43" s="69" t="s">
        <v>277</v>
      </c>
      <c r="G43" s="64"/>
      <c r="H43" s="64"/>
      <c r="I43" s="64"/>
      <c r="J43" s="72"/>
      <c r="K43" s="74"/>
      <c r="L43" s="64"/>
      <c r="M43" s="64"/>
      <c r="N43" s="64"/>
      <c r="O43" s="66"/>
      <c r="P43" s="64"/>
      <c r="Q43" s="64">
        <v>0</v>
      </c>
      <c r="R43" s="64">
        <v>0</v>
      </c>
      <c r="S43" s="64">
        <v>0</v>
      </c>
      <c r="T43" s="64">
        <v>0</v>
      </c>
      <c r="U43" s="58" t="s">
        <v>331</v>
      </c>
    </row>
    <row r="44" spans="2:21" ht="67.5" customHeight="1" x14ac:dyDescent="0.25">
      <c r="C44" s="58" t="s">
        <v>341</v>
      </c>
      <c r="D44" s="59">
        <v>1</v>
      </c>
      <c r="E44" s="60">
        <v>5</v>
      </c>
      <c r="F44" s="61" t="s">
        <v>342</v>
      </c>
      <c r="G44" s="62" t="s">
        <v>269</v>
      </c>
      <c r="H44" s="65" t="s">
        <v>269</v>
      </c>
      <c r="I44" s="65" t="s">
        <v>269</v>
      </c>
      <c r="J44" s="63"/>
      <c r="K44" s="63">
        <v>43852</v>
      </c>
      <c r="L44" s="62"/>
      <c r="M44" s="62" t="s">
        <v>269</v>
      </c>
      <c r="N44" s="62" t="s">
        <v>269</v>
      </c>
      <c r="O44" s="62" t="s">
        <v>269</v>
      </c>
      <c r="P44" s="62" t="s">
        <v>269</v>
      </c>
      <c r="Q44" s="64">
        <v>1</v>
      </c>
      <c r="R44" s="64">
        <v>2</v>
      </c>
      <c r="S44" s="64">
        <v>0</v>
      </c>
      <c r="T44" s="64">
        <v>0</v>
      </c>
      <c r="U44" s="58"/>
    </row>
    <row r="45" spans="2:21" ht="25.5" customHeight="1" x14ac:dyDescent="0.25">
      <c r="C45" s="58" t="s">
        <v>343</v>
      </c>
      <c r="D45" s="59">
        <v>1</v>
      </c>
      <c r="E45" s="60">
        <v>5</v>
      </c>
      <c r="F45" s="61" t="s">
        <v>303</v>
      </c>
      <c r="G45" s="62"/>
      <c r="H45" s="62" t="s">
        <v>269</v>
      </c>
      <c r="I45" s="62" t="s">
        <v>269</v>
      </c>
      <c r="J45" s="62"/>
      <c r="K45" s="63">
        <v>43850</v>
      </c>
      <c r="L45" s="62"/>
      <c r="M45" s="62" t="s">
        <v>269</v>
      </c>
      <c r="N45" s="62" t="s">
        <v>269</v>
      </c>
      <c r="O45" s="62" t="s">
        <v>269</v>
      </c>
      <c r="P45" s="62" t="s">
        <v>269</v>
      </c>
      <c r="Q45" s="64">
        <v>1</v>
      </c>
      <c r="R45" s="64">
        <v>5</v>
      </c>
      <c r="S45" s="64">
        <v>0</v>
      </c>
      <c r="T45" s="64">
        <v>1</v>
      </c>
      <c r="U45" s="58"/>
    </row>
    <row r="46" spans="2:21" ht="63.75" x14ac:dyDescent="0.25">
      <c r="B46" s="46" t="s">
        <v>269</v>
      </c>
      <c r="C46" s="58" t="s">
        <v>344</v>
      </c>
      <c r="D46" s="59">
        <v>1</v>
      </c>
      <c r="E46" s="60">
        <v>5</v>
      </c>
      <c r="F46" s="61" t="s">
        <v>274</v>
      </c>
      <c r="G46" s="62" t="s">
        <v>269</v>
      </c>
      <c r="H46" s="65" t="s">
        <v>269</v>
      </c>
      <c r="I46" s="65" t="s">
        <v>269</v>
      </c>
      <c r="J46" s="63"/>
      <c r="K46" s="63">
        <v>43859</v>
      </c>
      <c r="L46" s="62"/>
      <c r="M46" s="62" t="s">
        <v>269</v>
      </c>
      <c r="N46" s="62" t="s">
        <v>269</v>
      </c>
      <c r="O46" s="62" t="s">
        <v>269</v>
      </c>
      <c r="P46" s="62" t="s">
        <v>269</v>
      </c>
      <c r="Q46" s="64">
        <v>2</v>
      </c>
      <c r="R46" s="64">
        <v>2</v>
      </c>
      <c r="S46" s="64">
        <v>0</v>
      </c>
      <c r="T46" s="64">
        <v>0</v>
      </c>
      <c r="U46" s="58"/>
    </row>
    <row r="47" spans="2:21" ht="40.5" customHeight="1" x14ac:dyDescent="0.25">
      <c r="C47" s="58" t="s">
        <v>345</v>
      </c>
      <c r="D47" s="59">
        <v>1</v>
      </c>
      <c r="E47" s="60">
        <v>5</v>
      </c>
      <c r="F47" s="61" t="s">
        <v>346</v>
      </c>
      <c r="G47" s="62" t="s">
        <v>269</v>
      </c>
      <c r="H47" s="65" t="s">
        <v>269</v>
      </c>
      <c r="I47" s="65" t="s">
        <v>269</v>
      </c>
      <c r="J47" s="77"/>
      <c r="K47" s="63">
        <v>43859</v>
      </c>
      <c r="L47" s="62"/>
      <c r="M47" s="62"/>
      <c r="N47" s="66"/>
      <c r="O47" s="66"/>
      <c r="P47" s="62"/>
      <c r="Q47" s="64">
        <v>1</v>
      </c>
      <c r="R47" s="64">
        <v>2</v>
      </c>
      <c r="S47" s="64">
        <v>0</v>
      </c>
      <c r="T47" s="64">
        <v>0</v>
      </c>
      <c r="U47" s="58" t="s">
        <v>347</v>
      </c>
    </row>
    <row r="48" spans="2:21" ht="66.75" customHeight="1" x14ac:dyDescent="0.25">
      <c r="C48" s="58" t="s">
        <v>348</v>
      </c>
      <c r="D48" s="59">
        <v>1</v>
      </c>
      <c r="E48" s="60">
        <v>5</v>
      </c>
      <c r="F48" s="61" t="s">
        <v>349</v>
      </c>
      <c r="G48" s="62" t="s">
        <v>269</v>
      </c>
      <c r="H48" s="62" t="s">
        <v>269</v>
      </c>
      <c r="I48" s="62" t="s">
        <v>269</v>
      </c>
      <c r="J48" s="66"/>
      <c r="K48" s="63">
        <v>43490</v>
      </c>
      <c r="L48" s="66"/>
      <c r="M48" s="62" t="s">
        <v>269</v>
      </c>
      <c r="N48" s="62" t="s">
        <v>269</v>
      </c>
      <c r="O48" s="62" t="s">
        <v>269</v>
      </c>
      <c r="P48" s="66"/>
      <c r="Q48" s="64">
        <v>1</v>
      </c>
      <c r="R48" s="64">
        <v>2</v>
      </c>
      <c r="S48" s="64">
        <v>0</v>
      </c>
      <c r="T48" s="64">
        <v>0</v>
      </c>
      <c r="U48" s="58"/>
    </row>
    <row r="49" spans="3:21" ht="41.25" customHeight="1" x14ac:dyDescent="0.25">
      <c r="C49" s="58" t="s">
        <v>350</v>
      </c>
      <c r="D49" s="59">
        <v>1</v>
      </c>
      <c r="E49" s="60">
        <v>5</v>
      </c>
      <c r="F49" s="61" t="s">
        <v>351</v>
      </c>
      <c r="G49" s="62"/>
      <c r="H49" s="65" t="s">
        <v>269</v>
      </c>
      <c r="I49" s="62" t="s">
        <v>269</v>
      </c>
      <c r="J49" s="63"/>
      <c r="K49" s="63">
        <v>43852</v>
      </c>
      <c r="L49" s="62"/>
      <c r="M49" s="62" t="s">
        <v>269</v>
      </c>
      <c r="N49" s="62" t="s">
        <v>269</v>
      </c>
      <c r="O49" s="62" t="s">
        <v>269</v>
      </c>
      <c r="P49" s="62" t="s">
        <v>269</v>
      </c>
      <c r="Q49" s="64">
        <v>1</v>
      </c>
      <c r="R49" s="64">
        <v>2</v>
      </c>
      <c r="S49" s="64">
        <v>0</v>
      </c>
      <c r="T49" s="64">
        <v>0</v>
      </c>
      <c r="U49" s="58"/>
    </row>
    <row r="50" spans="3:21" x14ac:dyDescent="0.25">
      <c r="C50" s="47"/>
      <c r="D50" s="47"/>
      <c r="E50" s="47"/>
      <c r="F50" s="46" t="s">
        <v>352</v>
      </c>
      <c r="G50" s="78"/>
      <c r="H50" s="79"/>
      <c r="I50" s="80"/>
      <c r="J50" s="80"/>
      <c r="K50" s="80"/>
      <c r="L50" s="48"/>
      <c r="M50" s="48"/>
      <c r="N50" s="48" t="s">
        <v>14</v>
      </c>
      <c r="O50" s="48"/>
      <c r="P50" s="48"/>
      <c r="Q50" s="46">
        <f>SUM(Q6:Q49)</f>
        <v>45</v>
      </c>
      <c r="R50" s="46">
        <f>SUM(R6:R49)</f>
        <v>96</v>
      </c>
      <c r="S50" s="46">
        <f>SUM(S6:S49)</f>
        <v>0</v>
      </c>
      <c r="T50" s="46">
        <f>SUM(T6:T49)</f>
        <v>2</v>
      </c>
    </row>
    <row r="51" spans="3:21" x14ac:dyDescent="0.25">
      <c r="C51" s="47"/>
      <c r="D51" s="47"/>
      <c r="E51" s="47"/>
      <c r="F51" s="81" t="s">
        <v>353</v>
      </c>
      <c r="G51" s="78"/>
      <c r="H51" s="79"/>
      <c r="I51" s="80"/>
      <c r="J51" s="80"/>
      <c r="K51" s="80"/>
      <c r="L51" s="48"/>
      <c r="M51" s="48"/>
      <c r="N51" s="48"/>
      <c r="O51" s="48"/>
      <c r="P51" s="48"/>
    </row>
    <row r="52" spans="3:21" ht="15.75" x14ac:dyDescent="0.25">
      <c r="F52" s="82" t="s">
        <v>14</v>
      </c>
      <c r="G52" s="83">
        <f>SUM(G50+G51)</f>
        <v>0</v>
      </c>
    </row>
    <row r="53" spans="3:21" x14ac:dyDescent="0.25">
      <c r="F53" s="81" t="s">
        <v>354</v>
      </c>
      <c r="G53" s="84"/>
    </row>
    <row r="54" spans="3:21" ht="15.75" x14ac:dyDescent="0.25">
      <c r="C54" s="85" t="s">
        <v>355</v>
      </c>
      <c r="D54" s="86"/>
      <c r="E54" s="86"/>
      <c r="F54" s="81"/>
    </row>
    <row r="55" spans="3:21" ht="25.5" customHeight="1" x14ac:dyDescent="0.25">
      <c r="C55" s="58" t="s">
        <v>356</v>
      </c>
      <c r="D55" s="59">
        <v>1</v>
      </c>
      <c r="F55" s="46"/>
    </row>
    <row r="56" spans="3:21" ht="25.5" customHeight="1" x14ac:dyDescent="0.25">
      <c r="C56" s="58" t="s">
        <v>357</v>
      </c>
      <c r="D56" s="68">
        <v>2</v>
      </c>
      <c r="F56" s="46"/>
    </row>
    <row r="57" spans="3:21" ht="25.5" customHeight="1" x14ac:dyDescent="0.25">
      <c r="C57" s="58" t="s">
        <v>358</v>
      </c>
      <c r="D57" s="87">
        <v>3</v>
      </c>
      <c r="F57" s="46"/>
    </row>
    <row r="58" spans="3:21" ht="25.5" customHeight="1" x14ac:dyDescent="0.25">
      <c r="C58" s="58" t="s">
        <v>359</v>
      </c>
      <c r="D58" s="76">
        <v>4</v>
      </c>
      <c r="F58" s="46"/>
    </row>
    <row r="59" spans="3:21" ht="25.5" customHeight="1" x14ac:dyDescent="0.25">
      <c r="C59" s="64" t="s">
        <v>360</v>
      </c>
      <c r="D59" s="60">
        <v>5</v>
      </c>
      <c r="F59" s="46"/>
    </row>
    <row r="60" spans="3:21" ht="24.75" customHeight="1" x14ac:dyDescent="0.25">
      <c r="C60" s="64" t="s">
        <v>361</v>
      </c>
      <c r="D60" s="88">
        <v>6</v>
      </c>
    </row>
    <row r="62" spans="3:21" x14ac:dyDescent="0.25">
      <c r="C62" s="89" t="s">
        <v>362</v>
      </c>
    </row>
    <row r="63" spans="3:21" x14ac:dyDescent="0.25">
      <c r="C63" s="90" t="s">
        <v>363</v>
      </c>
    </row>
    <row r="67" spans="3:3" x14ac:dyDescent="0.25">
      <c r="C67" s="46" t="s">
        <v>364</v>
      </c>
    </row>
  </sheetData>
  <mergeCells count="9">
    <mergeCell ref="U4:U5"/>
    <mergeCell ref="A13:A17"/>
    <mergeCell ref="U19:X19"/>
    <mergeCell ref="C2:R2"/>
    <mergeCell ref="C4:C5"/>
    <mergeCell ref="F4:F5"/>
    <mergeCell ref="G4:J4"/>
    <mergeCell ref="K4:P4"/>
    <mergeCell ref="Q4:T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Estadisticas M y R </vt:lpstr>
      <vt:lpstr>riesgos 2019</vt:lpstr>
      <vt:lpstr>Controles 2019</vt:lpstr>
      <vt:lpstr>Acciones de acompañamiento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2020-04-19T01:42:14Z</dcterms:modified>
</cp:coreProperties>
</file>